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Norte" sheetId="26" r:id="rId3"/>
    <sheet name="Cajamarca" sheetId="18" r:id="rId4"/>
    <sheet name="La Libertad" sheetId="19" r:id="rId5"/>
    <sheet name="Lambayeque" sheetId="20" r:id="rId6"/>
    <sheet name="Piura" sheetId="21" r:id="rId7"/>
    <sheet name="Tumbes" sheetId="27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2" hidden="1">Norte!#REF!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Carátula!$A$1:$S$23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M78" i="26" l="1"/>
  <c r="M79" i="26"/>
  <c r="M80" i="26"/>
  <c r="M81" i="26"/>
  <c r="M82" i="26"/>
  <c r="M77" i="26"/>
  <c r="K78" i="26"/>
  <c r="K79" i="26"/>
  <c r="K80" i="26"/>
  <c r="K81" i="26"/>
  <c r="K82" i="26"/>
  <c r="K77" i="26"/>
  <c r="F78" i="26"/>
  <c r="F79" i="26"/>
  <c r="F80" i="26"/>
  <c r="F81" i="26"/>
  <c r="F82" i="26"/>
  <c r="F77" i="26"/>
  <c r="D78" i="26"/>
  <c r="D79" i="26"/>
  <c r="D80" i="26"/>
  <c r="D81" i="26"/>
  <c r="D82" i="26"/>
  <c r="D77" i="26"/>
  <c r="K47" i="26"/>
  <c r="J47" i="26"/>
  <c r="K46" i="26"/>
  <c r="J46" i="26"/>
  <c r="K45" i="26"/>
  <c r="J45" i="26"/>
  <c r="K44" i="26"/>
  <c r="J44" i="26"/>
  <c r="K43" i="26"/>
  <c r="J43" i="26"/>
  <c r="K42" i="26"/>
  <c r="J42" i="26"/>
  <c r="K41" i="26"/>
  <c r="J41" i="26"/>
  <c r="K40" i="26"/>
  <c r="J40" i="26"/>
  <c r="K39" i="26"/>
  <c r="J39" i="26"/>
  <c r="I38" i="18" l="1"/>
  <c r="J30" i="26"/>
  <c r="J29" i="26"/>
  <c r="J28" i="26"/>
  <c r="J27" i="26"/>
  <c r="J26" i="26"/>
  <c r="J25" i="26"/>
  <c r="J24" i="26"/>
  <c r="J23" i="26"/>
  <c r="I30" i="26"/>
  <c r="I29" i="26"/>
  <c r="I28" i="26"/>
  <c r="I27" i="26"/>
  <c r="I26" i="26"/>
  <c r="I25" i="26"/>
  <c r="I24" i="26"/>
  <c r="I23" i="26"/>
  <c r="J22" i="26"/>
  <c r="I22" i="26"/>
  <c r="G30" i="26"/>
  <c r="G29" i="26"/>
  <c r="G28" i="26"/>
  <c r="G27" i="26"/>
  <c r="G26" i="26"/>
  <c r="G25" i="26"/>
  <c r="G24" i="26"/>
  <c r="G23" i="26"/>
  <c r="G22" i="26"/>
  <c r="F30" i="26"/>
  <c r="F29" i="26"/>
  <c r="F28" i="26"/>
  <c r="F27" i="26"/>
  <c r="F26" i="26"/>
  <c r="F25" i="26"/>
  <c r="F24" i="26"/>
  <c r="F23" i="26"/>
  <c r="F22" i="26"/>
  <c r="M73" i="26"/>
  <c r="M72" i="26"/>
  <c r="K73" i="26"/>
  <c r="K72" i="26"/>
  <c r="F73" i="26"/>
  <c r="F72" i="26"/>
  <c r="D73" i="26"/>
  <c r="D72" i="26"/>
  <c r="E60" i="26"/>
  <c r="E61" i="26"/>
  <c r="E62" i="26"/>
  <c r="E63" i="26"/>
  <c r="E64" i="26"/>
  <c r="E65" i="26"/>
  <c r="E66" i="26"/>
  <c r="D60" i="26"/>
  <c r="D61" i="26"/>
  <c r="D62" i="26"/>
  <c r="D63" i="26"/>
  <c r="D64" i="26"/>
  <c r="D65" i="26"/>
  <c r="D66" i="26"/>
  <c r="E59" i="26"/>
  <c r="D59" i="26"/>
  <c r="G119" i="27" l="1"/>
  <c r="H119" i="27" s="1"/>
  <c r="E119" i="27"/>
  <c r="E57" i="27" s="1"/>
  <c r="H118" i="27"/>
  <c r="F118" i="27"/>
  <c r="H117" i="27"/>
  <c r="F117" i="27"/>
  <c r="H116" i="27"/>
  <c r="F116" i="27"/>
  <c r="H115" i="27"/>
  <c r="F115" i="27"/>
  <c r="H114" i="27"/>
  <c r="F114" i="27"/>
  <c r="H113" i="27"/>
  <c r="F113" i="27"/>
  <c r="H112" i="27"/>
  <c r="F112" i="27"/>
  <c r="M111" i="27"/>
  <c r="K111" i="27"/>
  <c r="H111" i="27"/>
  <c r="F111" i="27"/>
  <c r="H110" i="27"/>
  <c r="F110" i="27"/>
  <c r="M109" i="27"/>
  <c r="K109" i="27"/>
  <c r="H109" i="27"/>
  <c r="F109" i="27"/>
  <c r="M108" i="27"/>
  <c r="M59" i="27" s="1"/>
  <c r="K108" i="27"/>
  <c r="H108" i="27"/>
  <c r="F108" i="27"/>
  <c r="M107" i="27"/>
  <c r="K107" i="27"/>
  <c r="K58" i="27" s="1"/>
  <c r="H107" i="27"/>
  <c r="F107" i="27"/>
  <c r="M106" i="27"/>
  <c r="K106" i="27"/>
  <c r="H106" i="27"/>
  <c r="F106" i="27"/>
  <c r="H105" i="27"/>
  <c r="F105" i="27"/>
  <c r="H104" i="27"/>
  <c r="F104" i="27"/>
  <c r="F103" i="27"/>
  <c r="H102" i="27"/>
  <c r="F102" i="27"/>
  <c r="M101" i="27"/>
  <c r="K101" i="27"/>
  <c r="H101" i="27"/>
  <c r="F101" i="27"/>
  <c r="M100" i="27"/>
  <c r="K100" i="27"/>
  <c r="H100" i="27"/>
  <c r="F100" i="27"/>
  <c r="G92" i="27"/>
  <c r="D58" i="27" s="1"/>
  <c r="E92" i="27"/>
  <c r="D57" i="27" s="1"/>
  <c r="H91" i="27"/>
  <c r="F91" i="27"/>
  <c r="H90" i="27"/>
  <c r="F90" i="27"/>
  <c r="H89" i="27"/>
  <c r="F89" i="27"/>
  <c r="H88" i="27"/>
  <c r="F88" i="27"/>
  <c r="H87" i="27"/>
  <c r="F87" i="27"/>
  <c r="H86" i="27"/>
  <c r="F86" i="27"/>
  <c r="H85" i="27"/>
  <c r="F85" i="27"/>
  <c r="M84" i="27"/>
  <c r="K84" i="27"/>
  <c r="K61" i="27" s="1"/>
  <c r="H84" i="27"/>
  <c r="F84" i="27"/>
  <c r="M83" i="27"/>
  <c r="K83" i="27"/>
  <c r="H83" i="27"/>
  <c r="F83" i="27"/>
  <c r="M82" i="27"/>
  <c r="K82" i="27"/>
  <c r="H82" i="27"/>
  <c r="F82" i="27"/>
  <c r="M81" i="27"/>
  <c r="K81" i="27"/>
  <c r="K59" i="27" s="1"/>
  <c r="M80" i="27"/>
  <c r="K80" i="27"/>
  <c r="H80" i="27"/>
  <c r="M79" i="27"/>
  <c r="K79" i="27"/>
  <c r="H79" i="27"/>
  <c r="F79" i="27"/>
  <c r="H78" i="27"/>
  <c r="F78" i="27"/>
  <c r="H77" i="27"/>
  <c r="H76" i="27"/>
  <c r="F76" i="27"/>
  <c r="H75" i="27"/>
  <c r="F75" i="27"/>
  <c r="M74" i="27"/>
  <c r="M52" i="27" s="1"/>
  <c r="K74" i="27"/>
  <c r="H74" i="27"/>
  <c r="F74" i="27"/>
  <c r="M73" i="27"/>
  <c r="K73" i="27"/>
  <c r="K51" i="27" s="1"/>
  <c r="H73" i="27"/>
  <c r="F73" i="27"/>
  <c r="M62" i="27"/>
  <c r="M61" i="27"/>
  <c r="M60" i="27"/>
  <c r="M58" i="27"/>
  <c r="M57" i="27"/>
  <c r="F56" i="27"/>
  <c r="G56" i="27" s="1"/>
  <c r="F55" i="27"/>
  <c r="F54" i="27"/>
  <c r="F53" i="27"/>
  <c r="G53" i="27" s="1"/>
  <c r="F52" i="27"/>
  <c r="F51" i="27"/>
  <c r="J39" i="27"/>
  <c r="I39" i="27"/>
  <c r="H39" i="27"/>
  <c r="J38" i="27"/>
  <c r="I38" i="27"/>
  <c r="H38" i="27"/>
  <c r="J37" i="27"/>
  <c r="I37" i="27"/>
  <c r="H37" i="27"/>
  <c r="J36" i="27"/>
  <c r="I36" i="27"/>
  <c r="H36" i="27"/>
  <c r="J35" i="27"/>
  <c r="I35" i="27"/>
  <c r="H35" i="27"/>
  <c r="J34" i="27"/>
  <c r="I34" i="27"/>
  <c r="H34" i="27"/>
  <c r="J33" i="27"/>
  <c r="I33" i="27"/>
  <c r="H33" i="27"/>
  <c r="J32" i="27"/>
  <c r="I32" i="27"/>
  <c r="H32" i="27"/>
  <c r="J31" i="27"/>
  <c r="I31" i="27"/>
  <c r="H31" i="27"/>
  <c r="L20" i="27"/>
  <c r="K20" i="27"/>
  <c r="J20" i="27"/>
  <c r="G20" i="27"/>
  <c r="L19" i="27"/>
  <c r="K19" i="27"/>
  <c r="J19" i="27"/>
  <c r="K38" i="27" s="1"/>
  <c r="G19" i="27"/>
  <c r="L18" i="27"/>
  <c r="K18" i="27"/>
  <c r="J18" i="27"/>
  <c r="G18" i="27"/>
  <c r="L17" i="27"/>
  <c r="K17" i="27"/>
  <c r="J17" i="27"/>
  <c r="G17" i="27"/>
  <c r="L16" i="27"/>
  <c r="K16" i="27"/>
  <c r="J16" i="27"/>
  <c r="K35" i="27" s="1"/>
  <c r="G16" i="27"/>
  <c r="L15" i="27"/>
  <c r="K15" i="27"/>
  <c r="J15" i="27"/>
  <c r="K34" i="27" s="1"/>
  <c r="G15" i="27"/>
  <c r="M15" i="27" s="1"/>
  <c r="L14" i="27"/>
  <c r="K14" i="27"/>
  <c r="J14" i="27"/>
  <c r="K33" i="27" s="1"/>
  <c r="G14" i="27"/>
  <c r="M14" i="27" s="1"/>
  <c r="L13" i="27"/>
  <c r="K13" i="27"/>
  <c r="J13" i="27"/>
  <c r="G13" i="27"/>
  <c r="L12" i="27"/>
  <c r="K12" i="27"/>
  <c r="J12" i="27"/>
  <c r="K31" i="27" s="1"/>
  <c r="G12" i="27"/>
  <c r="G119" i="21"/>
  <c r="H119" i="21" s="1"/>
  <c r="E119" i="21"/>
  <c r="F112" i="21" s="1"/>
  <c r="H118" i="21"/>
  <c r="F118" i="21"/>
  <c r="H117" i="21"/>
  <c r="F117" i="21"/>
  <c r="H116" i="21"/>
  <c r="F116" i="21"/>
  <c r="H115" i="21"/>
  <c r="F115" i="21"/>
  <c r="H114" i="21"/>
  <c r="F114" i="21"/>
  <c r="H113" i="21"/>
  <c r="F113" i="21"/>
  <c r="M111" i="21"/>
  <c r="K111" i="21"/>
  <c r="H111" i="21"/>
  <c r="F111" i="21"/>
  <c r="H110" i="21"/>
  <c r="F110" i="21"/>
  <c r="M109" i="21"/>
  <c r="K109" i="21"/>
  <c r="H109" i="21"/>
  <c r="F109" i="21"/>
  <c r="M108" i="21"/>
  <c r="K108" i="21"/>
  <c r="F108" i="21"/>
  <c r="M107" i="21"/>
  <c r="K107" i="21"/>
  <c r="F107" i="21"/>
  <c r="M106" i="21"/>
  <c r="K106" i="21"/>
  <c r="F106" i="21"/>
  <c r="F105" i="21"/>
  <c r="H104" i="21"/>
  <c r="F104" i="21"/>
  <c r="F103" i="21"/>
  <c r="F102" i="21"/>
  <c r="M101" i="21"/>
  <c r="M102" i="21" s="1"/>
  <c r="K101" i="21"/>
  <c r="H101" i="21"/>
  <c r="F101" i="21"/>
  <c r="M100" i="21"/>
  <c r="K100" i="21"/>
  <c r="H100" i="21"/>
  <c r="F100" i="21"/>
  <c r="G92" i="21"/>
  <c r="D58" i="21" s="1"/>
  <c r="E92" i="21"/>
  <c r="D57" i="21" s="1"/>
  <c r="H91" i="21"/>
  <c r="F91" i="21"/>
  <c r="H90" i="21"/>
  <c r="F90" i="21"/>
  <c r="H89" i="21"/>
  <c r="F88" i="21"/>
  <c r="H87" i="21"/>
  <c r="F87" i="21"/>
  <c r="H86" i="21"/>
  <c r="F86" i="21"/>
  <c r="H85" i="21"/>
  <c r="F85" i="21"/>
  <c r="M84" i="21"/>
  <c r="K84" i="21"/>
  <c r="K61" i="21" s="1"/>
  <c r="H84" i="21"/>
  <c r="F84" i="21"/>
  <c r="M83" i="21"/>
  <c r="K83" i="21"/>
  <c r="H83" i="21"/>
  <c r="F83" i="21"/>
  <c r="M82" i="21"/>
  <c r="K82" i="21"/>
  <c r="H82" i="21"/>
  <c r="F82" i="21"/>
  <c r="M81" i="21"/>
  <c r="K81" i="21"/>
  <c r="H81" i="21"/>
  <c r="M80" i="21"/>
  <c r="K80" i="21"/>
  <c r="M79" i="21"/>
  <c r="K79" i="21"/>
  <c r="H79" i="21"/>
  <c r="F79" i="21"/>
  <c r="F78" i="21"/>
  <c r="H76" i="21"/>
  <c r="F76" i="21"/>
  <c r="H75" i="21"/>
  <c r="M74" i="21"/>
  <c r="K74" i="21"/>
  <c r="H74" i="21"/>
  <c r="F74" i="21"/>
  <c r="M73" i="21"/>
  <c r="K73" i="21"/>
  <c r="H73" i="21"/>
  <c r="F73" i="21"/>
  <c r="M62" i="21"/>
  <c r="F56" i="21"/>
  <c r="G56" i="21" s="1"/>
  <c r="F55" i="21"/>
  <c r="G55" i="21" s="1"/>
  <c r="G54" i="21"/>
  <c r="F54" i="21"/>
  <c r="F53" i="21"/>
  <c r="F52" i="21"/>
  <c r="F51" i="21"/>
  <c r="J39" i="21"/>
  <c r="I39" i="21"/>
  <c r="H39" i="21"/>
  <c r="K39" i="21" s="1"/>
  <c r="J38" i="21"/>
  <c r="I38" i="21"/>
  <c r="H38" i="21"/>
  <c r="J37" i="21"/>
  <c r="I37" i="21"/>
  <c r="H37" i="21"/>
  <c r="J36" i="21"/>
  <c r="I36" i="21"/>
  <c r="H36" i="21"/>
  <c r="K35" i="21"/>
  <c r="J35" i="21"/>
  <c r="I35" i="21"/>
  <c r="H35" i="21"/>
  <c r="J34" i="21"/>
  <c r="I34" i="21"/>
  <c r="H34" i="21"/>
  <c r="J33" i="21"/>
  <c r="I33" i="21"/>
  <c r="H33" i="21"/>
  <c r="J32" i="21"/>
  <c r="I32" i="21"/>
  <c r="H32" i="21"/>
  <c r="J31" i="21"/>
  <c r="I31" i="21"/>
  <c r="H31" i="21"/>
  <c r="L20" i="21"/>
  <c r="K20" i="21"/>
  <c r="J20" i="21"/>
  <c r="G20" i="21"/>
  <c r="M20" i="21" s="1"/>
  <c r="L19" i="21"/>
  <c r="K19" i="21"/>
  <c r="J19" i="21"/>
  <c r="K38" i="21" s="1"/>
  <c r="G19" i="21"/>
  <c r="M19" i="21" s="1"/>
  <c r="L18" i="21"/>
  <c r="K18" i="21"/>
  <c r="J18" i="21"/>
  <c r="K37" i="21" s="1"/>
  <c r="G18" i="21"/>
  <c r="M18" i="21" s="1"/>
  <c r="L17" i="21"/>
  <c r="K17" i="21"/>
  <c r="J17" i="21"/>
  <c r="G17" i="21"/>
  <c r="L16" i="21"/>
  <c r="K16" i="21"/>
  <c r="J16" i="21"/>
  <c r="G16" i="21"/>
  <c r="M16" i="21" s="1"/>
  <c r="L15" i="21"/>
  <c r="K15" i="21"/>
  <c r="J15" i="21"/>
  <c r="K34" i="21" s="1"/>
  <c r="G15" i="21"/>
  <c r="M15" i="21" s="1"/>
  <c r="L14" i="21"/>
  <c r="K14" i="21"/>
  <c r="J14" i="21"/>
  <c r="G14" i="21"/>
  <c r="L13" i="21"/>
  <c r="K13" i="21"/>
  <c r="J13" i="21"/>
  <c r="G13" i="21"/>
  <c r="L12" i="21"/>
  <c r="K12" i="21"/>
  <c r="J12" i="21"/>
  <c r="G12" i="21"/>
  <c r="M12" i="21" s="1"/>
  <c r="G119" i="20"/>
  <c r="H119" i="20" s="1"/>
  <c r="E119" i="20"/>
  <c r="E57" i="20" s="1"/>
  <c r="H118" i="20"/>
  <c r="F118" i="20"/>
  <c r="H117" i="20"/>
  <c r="H116" i="20"/>
  <c r="F116" i="20"/>
  <c r="F115" i="20"/>
  <c r="H114" i="20"/>
  <c r="H113" i="20"/>
  <c r="F113" i="20"/>
  <c r="M111" i="20"/>
  <c r="K111" i="20"/>
  <c r="H111" i="20"/>
  <c r="F111" i="20"/>
  <c r="H110" i="20"/>
  <c r="F110" i="20"/>
  <c r="M109" i="20"/>
  <c r="K109" i="20"/>
  <c r="H109" i="20"/>
  <c r="F109" i="20"/>
  <c r="M108" i="20"/>
  <c r="K108" i="20"/>
  <c r="H108" i="20"/>
  <c r="F108" i="20"/>
  <c r="M107" i="20"/>
  <c r="K107" i="20"/>
  <c r="H107" i="20"/>
  <c r="F107" i="20"/>
  <c r="M106" i="20"/>
  <c r="M112" i="20" s="1"/>
  <c r="K106" i="20"/>
  <c r="H106" i="20"/>
  <c r="F106" i="20"/>
  <c r="H105" i="20"/>
  <c r="F105" i="20"/>
  <c r="H104" i="20"/>
  <c r="F104" i="20"/>
  <c r="H102" i="20"/>
  <c r="F102" i="20"/>
  <c r="M101" i="20"/>
  <c r="M52" i="20" s="1"/>
  <c r="K101" i="20"/>
  <c r="K52" i="20" s="1"/>
  <c r="H101" i="20"/>
  <c r="F101" i="20"/>
  <c r="M100" i="20"/>
  <c r="M51" i="20" s="1"/>
  <c r="K100" i="20"/>
  <c r="H100" i="20"/>
  <c r="F100" i="20"/>
  <c r="G92" i="20"/>
  <c r="E92" i="20"/>
  <c r="H91" i="20"/>
  <c r="F91" i="20"/>
  <c r="H90" i="20"/>
  <c r="F90" i="20"/>
  <c r="H89" i="20"/>
  <c r="F89" i="20"/>
  <c r="H88" i="20"/>
  <c r="F88" i="20"/>
  <c r="H87" i="20"/>
  <c r="F87" i="20"/>
  <c r="H86" i="20"/>
  <c r="F86" i="20"/>
  <c r="H85" i="20"/>
  <c r="F85" i="20"/>
  <c r="M84" i="20"/>
  <c r="K84" i="20"/>
  <c r="H84" i="20"/>
  <c r="F84" i="20"/>
  <c r="M83" i="20"/>
  <c r="K83" i="20"/>
  <c r="H83" i="20"/>
  <c r="F83" i="20"/>
  <c r="M82" i="20"/>
  <c r="K82" i="20"/>
  <c r="H82" i="20"/>
  <c r="F82" i="20"/>
  <c r="M81" i="20"/>
  <c r="K81" i="20"/>
  <c r="H81" i="20"/>
  <c r="F81" i="20"/>
  <c r="M80" i="20"/>
  <c r="K80" i="20"/>
  <c r="H80" i="20"/>
  <c r="F80" i="20"/>
  <c r="M79" i="20"/>
  <c r="K79" i="20"/>
  <c r="H79" i="20"/>
  <c r="F79" i="20"/>
  <c r="H78" i="20"/>
  <c r="F78" i="20"/>
  <c r="H77" i="20"/>
  <c r="F77" i="20"/>
  <c r="H76" i="20"/>
  <c r="F76" i="20"/>
  <c r="H75" i="20"/>
  <c r="F75" i="20"/>
  <c r="M74" i="20"/>
  <c r="K74" i="20"/>
  <c r="H74" i="20"/>
  <c r="F74" i="20"/>
  <c r="M73" i="20"/>
  <c r="K73" i="20"/>
  <c r="K51" i="20" s="1"/>
  <c r="H73" i="20"/>
  <c r="H92" i="20" s="1"/>
  <c r="F73" i="20"/>
  <c r="F92" i="20" s="1"/>
  <c r="M62" i="20"/>
  <c r="K62" i="20"/>
  <c r="M61" i="20"/>
  <c r="K61" i="20"/>
  <c r="M60" i="20"/>
  <c r="K60" i="20"/>
  <c r="M59" i="20"/>
  <c r="K59" i="20"/>
  <c r="M58" i="20"/>
  <c r="K58" i="20"/>
  <c r="D58" i="20"/>
  <c r="M57" i="20"/>
  <c r="K57" i="20"/>
  <c r="D57" i="20"/>
  <c r="F56" i="20"/>
  <c r="F55" i="20"/>
  <c r="G55" i="20" s="1"/>
  <c r="F54" i="20"/>
  <c r="F53" i="20"/>
  <c r="G53" i="20" s="1"/>
  <c r="F52" i="20"/>
  <c r="F51" i="20"/>
  <c r="J39" i="20"/>
  <c r="I39" i="20"/>
  <c r="H39" i="20"/>
  <c r="J38" i="20"/>
  <c r="I38" i="20"/>
  <c r="H38" i="20"/>
  <c r="J37" i="20"/>
  <c r="I37" i="20"/>
  <c r="H37" i="20"/>
  <c r="J36" i="20"/>
  <c r="I36" i="20"/>
  <c r="H36" i="20"/>
  <c r="J35" i="20"/>
  <c r="I35" i="20"/>
  <c r="H35" i="20"/>
  <c r="J34" i="20"/>
  <c r="I34" i="20"/>
  <c r="H34" i="20"/>
  <c r="K33" i="20"/>
  <c r="J33" i="20"/>
  <c r="I33" i="20"/>
  <c r="H33" i="20"/>
  <c r="J32" i="20"/>
  <c r="I32" i="20"/>
  <c r="H32" i="20"/>
  <c r="J31" i="20"/>
  <c r="I31" i="20"/>
  <c r="H31" i="20"/>
  <c r="K31" i="20" s="1"/>
  <c r="L20" i="20"/>
  <c r="K20" i="20"/>
  <c r="J20" i="20"/>
  <c r="G20" i="20"/>
  <c r="M20" i="20" s="1"/>
  <c r="L19" i="20"/>
  <c r="K19" i="20"/>
  <c r="J19" i="20"/>
  <c r="K38" i="20" s="1"/>
  <c r="G19" i="20"/>
  <c r="L18" i="20"/>
  <c r="K18" i="20"/>
  <c r="J18" i="20"/>
  <c r="K37" i="20" s="1"/>
  <c r="G18" i="20"/>
  <c r="M18" i="20" s="1"/>
  <c r="L17" i="20"/>
  <c r="K17" i="20"/>
  <c r="J17" i="20"/>
  <c r="G17" i="20"/>
  <c r="L16" i="20"/>
  <c r="K16" i="20"/>
  <c r="J16" i="20"/>
  <c r="K35" i="20" s="1"/>
  <c r="G16" i="20"/>
  <c r="L15" i="20"/>
  <c r="K15" i="20"/>
  <c r="J15" i="20"/>
  <c r="K34" i="20" s="1"/>
  <c r="G15" i="20"/>
  <c r="L14" i="20"/>
  <c r="K14" i="20"/>
  <c r="J14" i="20"/>
  <c r="G14" i="20"/>
  <c r="L13" i="20"/>
  <c r="K13" i="20"/>
  <c r="J13" i="20"/>
  <c r="G13" i="20"/>
  <c r="L12" i="20"/>
  <c r="K12" i="20"/>
  <c r="J12" i="20"/>
  <c r="G12" i="20"/>
  <c r="G119" i="19"/>
  <c r="H119" i="19" s="1"/>
  <c r="E119" i="19"/>
  <c r="E57" i="19" s="1"/>
  <c r="H118" i="19"/>
  <c r="H117" i="19"/>
  <c r="H116" i="19"/>
  <c r="H114" i="19"/>
  <c r="F114" i="19"/>
  <c r="H113" i="19"/>
  <c r="F113" i="19"/>
  <c r="H112" i="19"/>
  <c r="M111" i="19"/>
  <c r="N111" i="19" s="1"/>
  <c r="K111" i="19"/>
  <c r="H111" i="19"/>
  <c r="F111" i="19"/>
  <c r="H110" i="19"/>
  <c r="M109" i="19"/>
  <c r="K109" i="19"/>
  <c r="H109" i="19"/>
  <c r="F109" i="19"/>
  <c r="M108" i="19"/>
  <c r="K108" i="19"/>
  <c r="H108" i="19"/>
  <c r="F108" i="19"/>
  <c r="M107" i="19"/>
  <c r="K107" i="19"/>
  <c r="K112" i="19" s="1"/>
  <c r="H107" i="19"/>
  <c r="F107" i="19"/>
  <c r="M106" i="19"/>
  <c r="M112" i="19" s="1"/>
  <c r="K106" i="19"/>
  <c r="H106" i="19"/>
  <c r="F106" i="19"/>
  <c r="H105" i="19"/>
  <c r="H102" i="19"/>
  <c r="F102" i="19"/>
  <c r="M101" i="19"/>
  <c r="M52" i="19" s="1"/>
  <c r="K101" i="19"/>
  <c r="H101" i="19"/>
  <c r="F101" i="19"/>
  <c r="M100" i="19"/>
  <c r="K100" i="19"/>
  <c r="K102" i="19" s="1"/>
  <c r="L100" i="19" s="1"/>
  <c r="H100" i="19"/>
  <c r="F100" i="19"/>
  <c r="G92" i="19"/>
  <c r="D58" i="19" s="1"/>
  <c r="E92" i="19"/>
  <c r="D57" i="19" s="1"/>
  <c r="H91" i="19"/>
  <c r="F91" i="19"/>
  <c r="H90" i="19"/>
  <c r="F90" i="19"/>
  <c r="H89" i="19"/>
  <c r="F89" i="19"/>
  <c r="H88" i="19"/>
  <c r="F88" i="19"/>
  <c r="H87" i="19"/>
  <c r="F87" i="19"/>
  <c r="H86" i="19"/>
  <c r="F86" i="19"/>
  <c r="H85" i="19"/>
  <c r="F85" i="19"/>
  <c r="M84" i="19"/>
  <c r="K84" i="19"/>
  <c r="H84" i="19"/>
  <c r="F84" i="19"/>
  <c r="M83" i="19"/>
  <c r="K83" i="19"/>
  <c r="H83" i="19"/>
  <c r="F83" i="19"/>
  <c r="M82" i="19"/>
  <c r="K82" i="19"/>
  <c r="H82" i="19"/>
  <c r="F82" i="19"/>
  <c r="M81" i="19"/>
  <c r="K81" i="19"/>
  <c r="K59" i="19" s="1"/>
  <c r="H81" i="19"/>
  <c r="F81" i="19"/>
  <c r="M80" i="19"/>
  <c r="K80" i="19"/>
  <c r="H80" i="19"/>
  <c r="F80" i="19"/>
  <c r="M79" i="19"/>
  <c r="M85" i="19" s="1"/>
  <c r="K79" i="19"/>
  <c r="H79" i="19"/>
  <c r="F79" i="19"/>
  <c r="H78" i="19"/>
  <c r="F78" i="19"/>
  <c r="H77" i="19"/>
  <c r="F77" i="19"/>
  <c r="H76" i="19"/>
  <c r="F76" i="19"/>
  <c r="H75" i="19"/>
  <c r="F75" i="19"/>
  <c r="M74" i="19"/>
  <c r="K74" i="19"/>
  <c r="H74" i="19"/>
  <c r="F74" i="19"/>
  <c r="M73" i="19"/>
  <c r="M75" i="19" s="1"/>
  <c r="K73" i="19"/>
  <c r="H73" i="19"/>
  <c r="H92" i="19" s="1"/>
  <c r="F73" i="19"/>
  <c r="M62" i="19"/>
  <c r="M61" i="19"/>
  <c r="K61" i="19"/>
  <c r="M59" i="19"/>
  <c r="M58" i="19"/>
  <c r="E58" i="19"/>
  <c r="M57" i="19"/>
  <c r="F56" i="19"/>
  <c r="G56" i="19" s="1"/>
  <c r="F55" i="19"/>
  <c r="F54" i="19"/>
  <c r="G55" i="19" s="1"/>
  <c r="F53" i="19"/>
  <c r="F52" i="19"/>
  <c r="K51" i="19"/>
  <c r="F51" i="19"/>
  <c r="J39" i="19"/>
  <c r="I39" i="19"/>
  <c r="H39" i="19"/>
  <c r="J38" i="19"/>
  <c r="I38" i="19"/>
  <c r="H38" i="19"/>
  <c r="J37" i="19"/>
  <c r="I37" i="19"/>
  <c r="H37" i="19"/>
  <c r="J36" i="19"/>
  <c r="I36" i="19"/>
  <c r="H36" i="19"/>
  <c r="J35" i="19"/>
  <c r="I35" i="19"/>
  <c r="H35" i="19"/>
  <c r="J34" i="19"/>
  <c r="I34" i="19"/>
  <c r="H34" i="19"/>
  <c r="J33" i="19"/>
  <c r="I33" i="19"/>
  <c r="H33" i="19"/>
  <c r="J32" i="19"/>
  <c r="I32" i="19"/>
  <c r="H32" i="19"/>
  <c r="J31" i="19"/>
  <c r="I31" i="19"/>
  <c r="H31" i="19"/>
  <c r="L20" i="19"/>
  <c r="K20" i="19"/>
  <c r="J20" i="19"/>
  <c r="K39" i="19" s="1"/>
  <c r="G20" i="19"/>
  <c r="L19" i="19"/>
  <c r="K19" i="19"/>
  <c r="J19" i="19"/>
  <c r="K38" i="19" s="1"/>
  <c r="G19" i="19"/>
  <c r="M19" i="19" s="1"/>
  <c r="L18" i="19"/>
  <c r="K18" i="19"/>
  <c r="J18" i="19"/>
  <c r="K37" i="19" s="1"/>
  <c r="G18" i="19"/>
  <c r="M18" i="19" s="1"/>
  <c r="L17" i="19"/>
  <c r="K17" i="19"/>
  <c r="J17" i="19"/>
  <c r="G17" i="19"/>
  <c r="L16" i="19"/>
  <c r="K16" i="19"/>
  <c r="J16" i="19"/>
  <c r="K35" i="19" s="1"/>
  <c r="G16" i="19"/>
  <c r="L15" i="19"/>
  <c r="K15" i="19"/>
  <c r="J15" i="19"/>
  <c r="K34" i="19" s="1"/>
  <c r="G15" i="19"/>
  <c r="M15" i="19" s="1"/>
  <c r="L14" i="19"/>
  <c r="K14" i="19"/>
  <c r="J14" i="19"/>
  <c r="G14" i="19"/>
  <c r="M14" i="19" s="1"/>
  <c r="L13" i="19"/>
  <c r="K13" i="19"/>
  <c r="J13" i="19"/>
  <c r="G13" i="19"/>
  <c r="L12" i="19"/>
  <c r="K12" i="19"/>
  <c r="J12" i="19"/>
  <c r="K31" i="19" s="1"/>
  <c r="G12" i="19"/>
  <c r="M112" i="27" l="1"/>
  <c r="N112" i="27" s="1"/>
  <c r="N111" i="27"/>
  <c r="E58" i="27"/>
  <c r="F58" i="27" s="1"/>
  <c r="H103" i="27"/>
  <c r="H81" i="27"/>
  <c r="H92" i="27" s="1"/>
  <c r="F80" i="27"/>
  <c r="F81" i="27"/>
  <c r="K60" i="27"/>
  <c r="F77" i="27"/>
  <c r="F57" i="27"/>
  <c r="G57" i="27" s="1"/>
  <c r="H106" i="21"/>
  <c r="H107" i="21"/>
  <c r="H108" i="21"/>
  <c r="H103" i="21"/>
  <c r="H105" i="21"/>
  <c r="H112" i="21"/>
  <c r="M52" i="21"/>
  <c r="H102" i="21"/>
  <c r="M61" i="21"/>
  <c r="K112" i="21"/>
  <c r="L112" i="21" s="1"/>
  <c r="H78" i="21"/>
  <c r="H77" i="21"/>
  <c r="H80" i="21"/>
  <c r="H88" i="21"/>
  <c r="F89" i="21"/>
  <c r="F75" i="21"/>
  <c r="F77" i="21"/>
  <c r="F92" i="21" s="1"/>
  <c r="F80" i="21"/>
  <c r="F81" i="21"/>
  <c r="H115" i="20"/>
  <c r="F117" i="20"/>
  <c r="F114" i="20"/>
  <c r="F112" i="20"/>
  <c r="H112" i="20"/>
  <c r="H103" i="20"/>
  <c r="F103" i="20"/>
  <c r="F57" i="20"/>
  <c r="G57" i="20" s="1"/>
  <c r="H115" i="19"/>
  <c r="F115" i="19"/>
  <c r="F117" i="19"/>
  <c r="F116" i="19"/>
  <c r="F118" i="19"/>
  <c r="F110" i="19"/>
  <c r="F104" i="19"/>
  <c r="F112" i="19"/>
  <c r="F103" i="19"/>
  <c r="M60" i="19"/>
  <c r="F58" i="19"/>
  <c r="H103" i="19"/>
  <c r="H104" i="19"/>
  <c r="F105" i="19"/>
  <c r="F92" i="19"/>
  <c r="K60" i="19"/>
  <c r="K37" i="27"/>
  <c r="K39" i="27"/>
  <c r="K39" i="20"/>
  <c r="M18" i="27"/>
  <c r="M19" i="27"/>
  <c r="G54" i="27"/>
  <c r="G52" i="27"/>
  <c r="G55" i="27"/>
  <c r="M13" i="27"/>
  <c r="M17" i="27"/>
  <c r="G52" i="21"/>
  <c r="K31" i="21"/>
  <c r="K33" i="21"/>
  <c r="G52" i="20"/>
  <c r="G54" i="20"/>
  <c r="G56" i="20"/>
  <c r="M12" i="20"/>
  <c r="M14" i="20"/>
  <c r="M16" i="20"/>
  <c r="M13" i="20"/>
  <c r="M17" i="20"/>
  <c r="G53" i="19"/>
  <c r="K33" i="19"/>
  <c r="M13" i="19"/>
  <c r="M17" i="19"/>
  <c r="N107" i="27"/>
  <c r="N108" i="27"/>
  <c r="K75" i="27"/>
  <c r="L74" i="27" s="1"/>
  <c r="M102" i="27"/>
  <c r="N100" i="27" s="1"/>
  <c r="K112" i="27"/>
  <c r="L111" i="27" s="1"/>
  <c r="F119" i="27"/>
  <c r="M12" i="27"/>
  <c r="M16" i="27"/>
  <c r="M20" i="27"/>
  <c r="K32" i="27"/>
  <c r="K36" i="27"/>
  <c r="M51" i="27"/>
  <c r="K52" i="27"/>
  <c r="K57" i="27"/>
  <c r="K62" i="27"/>
  <c r="M75" i="27"/>
  <c r="M85" i="27"/>
  <c r="N85" i="27" s="1"/>
  <c r="K102" i="27"/>
  <c r="L101" i="27" s="1"/>
  <c r="M63" i="27"/>
  <c r="N63" i="27" s="1"/>
  <c r="K85" i="27"/>
  <c r="L85" i="27" s="1"/>
  <c r="M13" i="21"/>
  <c r="K32" i="21"/>
  <c r="M112" i="21"/>
  <c r="N109" i="21" s="1"/>
  <c r="M59" i="21"/>
  <c r="K57" i="21"/>
  <c r="K59" i="21"/>
  <c r="K62" i="21"/>
  <c r="K85" i="21"/>
  <c r="L85" i="21" s="1"/>
  <c r="M57" i="21"/>
  <c r="K52" i="21"/>
  <c r="E57" i="21"/>
  <c r="F57" i="21" s="1"/>
  <c r="G57" i="21" s="1"/>
  <c r="F119" i="21"/>
  <c r="G53" i="21"/>
  <c r="K75" i="21"/>
  <c r="M17" i="21"/>
  <c r="K36" i="21"/>
  <c r="K51" i="21"/>
  <c r="M14" i="21"/>
  <c r="M58" i="21"/>
  <c r="M60" i="21"/>
  <c r="M51" i="21"/>
  <c r="N100" i="21"/>
  <c r="N101" i="21"/>
  <c r="L106" i="21"/>
  <c r="K58" i="21"/>
  <c r="K60" i="21"/>
  <c r="L109" i="21"/>
  <c r="M75" i="21"/>
  <c r="M53" i="21" s="1"/>
  <c r="N52" i="21" s="1"/>
  <c r="M85" i="21"/>
  <c r="N85" i="21" s="1"/>
  <c r="K102" i="21"/>
  <c r="L100" i="21" s="1"/>
  <c r="E58" i="21"/>
  <c r="F58" i="21" s="1"/>
  <c r="L81" i="20"/>
  <c r="L83" i="20"/>
  <c r="L84" i="20"/>
  <c r="N112" i="20"/>
  <c r="N110" i="20"/>
  <c r="N107" i="20"/>
  <c r="N108" i="20"/>
  <c r="N109" i="20"/>
  <c r="L79" i="20"/>
  <c r="N111" i="20"/>
  <c r="M63" i="20"/>
  <c r="N63" i="20" s="1"/>
  <c r="K75" i="20"/>
  <c r="K85" i="20"/>
  <c r="L85" i="20" s="1"/>
  <c r="M102" i="20"/>
  <c r="N100" i="20" s="1"/>
  <c r="K112" i="20"/>
  <c r="L111" i="20" s="1"/>
  <c r="M15" i="20"/>
  <c r="M19" i="20"/>
  <c r="N106" i="20"/>
  <c r="F119" i="20"/>
  <c r="K32" i="20"/>
  <c r="K36" i="20"/>
  <c r="K63" i="20"/>
  <c r="L63" i="20" s="1"/>
  <c r="M75" i="20"/>
  <c r="M85" i="20"/>
  <c r="N85" i="20" s="1"/>
  <c r="K102" i="20"/>
  <c r="L101" i="20" s="1"/>
  <c r="E58" i="20"/>
  <c r="F58" i="20" s="1"/>
  <c r="N73" i="19"/>
  <c r="N74" i="19"/>
  <c r="N85" i="19"/>
  <c r="N83" i="19"/>
  <c r="N81" i="19"/>
  <c r="N79" i="19"/>
  <c r="N80" i="19"/>
  <c r="N82" i="19"/>
  <c r="N84" i="19"/>
  <c r="N112" i="19"/>
  <c r="N110" i="19"/>
  <c r="N109" i="19"/>
  <c r="N107" i="19"/>
  <c r="N108" i="19"/>
  <c r="F57" i="19"/>
  <c r="G57" i="19" s="1"/>
  <c r="L101" i="19"/>
  <c r="L102" i="19" s="1"/>
  <c r="L111" i="19"/>
  <c r="L108" i="19"/>
  <c r="L106" i="19"/>
  <c r="L110" i="19"/>
  <c r="L112" i="19"/>
  <c r="M63" i="19"/>
  <c r="N63" i="19" s="1"/>
  <c r="K75" i="19"/>
  <c r="L73" i="19" s="1"/>
  <c r="M102" i="19"/>
  <c r="N101" i="19" s="1"/>
  <c r="G52" i="19"/>
  <c r="L81" i="19"/>
  <c r="N106" i="19"/>
  <c r="L107" i="19"/>
  <c r="L109" i="19"/>
  <c r="F119" i="19"/>
  <c r="M12" i="19"/>
  <c r="M16" i="19"/>
  <c r="M20" i="19"/>
  <c r="K32" i="19"/>
  <c r="K36" i="19"/>
  <c r="M51" i="19"/>
  <c r="K52" i="19"/>
  <c r="K57" i="19"/>
  <c r="K58" i="19"/>
  <c r="K62" i="19"/>
  <c r="K85" i="19"/>
  <c r="L83" i="19" s="1"/>
  <c r="G54" i="19"/>
  <c r="F58" i="26"/>
  <c r="N110" i="27" l="1"/>
  <c r="N106" i="27"/>
  <c r="N109" i="27"/>
  <c r="M53" i="27"/>
  <c r="N52" i="27" s="1"/>
  <c r="L107" i="27"/>
  <c r="L108" i="27"/>
  <c r="L109" i="27"/>
  <c r="L106" i="27"/>
  <c r="L100" i="27"/>
  <c r="L102" i="27" s="1"/>
  <c r="G58" i="27"/>
  <c r="L73" i="27"/>
  <c r="L75" i="27" s="1"/>
  <c r="F92" i="27"/>
  <c r="N80" i="27"/>
  <c r="N62" i="27"/>
  <c r="N83" i="27"/>
  <c r="N82" i="27"/>
  <c r="N84" i="27"/>
  <c r="N79" i="27"/>
  <c r="N102" i="21"/>
  <c r="N107" i="21"/>
  <c r="N106" i="21"/>
  <c r="L108" i="21"/>
  <c r="L110" i="21"/>
  <c r="L111" i="21"/>
  <c r="L101" i="21"/>
  <c r="L102" i="21" s="1"/>
  <c r="L107" i="21"/>
  <c r="H92" i="21"/>
  <c r="N79" i="21"/>
  <c r="N51" i="21"/>
  <c r="N74" i="21"/>
  <c r="N83" i="21"/>
  <c r="N82" i="21"/>
  <c r="N53" i="21"/>
  <c r="G58" i="21"/>
  <c r="M53" i="20"/>
  <c r="N51" i="20" s="1"/>
  <c r="L109" i="20"/>
  <c r="L100" i="20"/>
  <c r="L102" i="20" s="1"/>
  <c r="K53" i="20"/>
  <c r="L51" i="20" s="1"/>
  <c r="G58" i="20"/>
  <c r="N59" i="20"/>
  <c r="N62" i="20"/>
  <c r="L61" i="20"/>
  <c r="L80" i="20"/>
  <c r="L60" i="20"/>
  <c r="L62" i="20"/>
  <c r="M53" i="19"/>
  <c r="N52" i="19" s="1"/>
  <c r="K63" i="27"/>
  <c r="L57" i="27" s="1"/>
  <c r="L81" i="27"/>
  <c r="N101" i="27"/>
  <c r="N102" i="27" s="1"/>
  <c r="N74" i="27"/>
  <c r="L83" i="27"/>
  <c r="L79" i="27"/>
  <c r="N58" i="27"/>
  <c r="L110" i="27"/>
  <c r="L112" i="27"/>
  <c r="N81" i="27"/>
  <c r="N73" i="27"/>
  <c r="L82" i="27"/>
  <c r="N57" i="27"/>
  <c r="N51" i="27"/>
  <c r="N53" i="27" s="1"/>
  <c r="K53" i="27"/>
  <c r="L51" i="27" s="1"/>
  <c r="N59" i="27"/>
  <c r="L84" i="27"/>
  <c r="L80" i="27"/>
  <c r="N61" i="27"/>
  <c r="N60" i="27"/>
  <c r="L84" i="21"/>
  <c r="L83" i="21"/>
  <c r="L82" i="21"/>
  <c r="K53" i="21"/>
  <c r="L51" i="21" s="1"/>
  <c r="N81" i="21"/>
  <c r="M63" i="21"/>
  <c r="N59" i="21" s="1"/>
  <c r="K63" i="21"/>
  <c r="L74" i="21"/>
  <c r="L79" i="21"/>
  <c r="N112" i="21"/>
  <c r="N110" i="21"/>
  <c r="L80" i="21"/>
  <c r="L73" i="21"/>
  <c r="N111" i="21"/>
  <c r="N84" i="21"/>
  <c r="N80" i="21"/>
  <c r="L81" i="21"/>
  <c r="N73" i="21"/>
  <c r="N75" i="21" s="1"/>
  <c r="N108" i="21"/>
  <c r="N84" i="20"/>
  <c r="N80" i="20"/>
  <c r="L110" i="20"/>
  <c r="L112" i="20"/>
  <c r="N52" i="20"/>
  <c r="N53" i="20" s="1"/>
  <c r="N83" i="20"/>
  <c r="N79" i="20"/>
  <c r="N60" i="20"/>
  <c r="L107" i="20"/>
  <c r="L58" i="20"/>
  <c r="L59" i="20"/>
  <c r="N101" i="20"/>
  <c r="N102" i="20" s="1"/>
  <c r="N82" i="20"/>
  <c r="N74" i="20"/>
  <c r="N58" i="20"/>
  <c r="L106" i="20"/>
  <c r="L74" i="20"/>
  <c r="N61" i="20"/>
  <c r="L108" i="20"/>
  <c r="N57" i="20"/>
  <c r="N81" i="20"/>
  <c r="N73" i="20"/>
  <c r="L57" i="20"/>
  <c r="L82" i="20"/>
  <c r="L73" i="20"/>
  <c r="N61" i="19"/>
  <c r="N62" i="19"/>
  <c r="L74" i="19"/>
  <c r="L75" i="19" s="1"/>
  <c r="K53" i="19"/>
  <c r="L51" i="19" s="1"/>
  <c r="N100" i="19"/>
  <c r="N102" i="19" s="1"/>
  <c r="N75" i="19"/>
  <c r="N59" i="19"/>
  <c r="N58" i="19"/>
  <c r="K63" i="19"/>
  <c r="L57" i="19" s="1"/>
  <c r="N57" i="19"/>
  <c r="L84" i="19"/>
  <c r="L82" i="19"/>
  <c r="L80" i="19"/>
  <c r="L85" i="19"/>
  <c r="L79" i="19"/>
  <c r="N60" i="19"/>
  <c r="G58" i="19"/>
  <c r="L62" i="27" l="1"/>
  <c r="L52" i="27"/>
  <c r="L53" i="27" s="1"/>
  <c r="N57" i="21"/>
  <c r="N58" i="21"/>
  <c r="N60" i="21"/>
  <c r="L52" i="21"/>
  <c r="L53" i="21" s="1"/>
  <c r="L75" i="21"/>
  <c r="L52" i="20"/>
  <c r="L53" i="20" s="1"/>
  <c r="N51" i="19"/>
  <c r="N53" i="19" s="1"/>
  <c r="L62" i="19"/>
  <c r="L52" i="19"/>
  <c r="L53" i="19" s="1"/>
  <c r="L63" i="27"/>
  <c r="L58" i="27"/>
  <c r="L59" i="27"/>
  <c r="L60" i="27"/>
  <c r="L61" i="27"/>
  <c r="N75" i="27"/>
  <c r="L63" i="21"/>
  <c r="L61" i="21"/>
  <c r="L57" i="21"/>
  <c r="L62" i="21"/>
  <c r="L60" i="21"/>
  <c r="N63" i="21"/>
  <c r="N61" i="21"/>
  <c r="N62" i="21"/>
  <c r="L59" i="21"/>
  <c r="L58" i="21"/>
  <c r="N75" i="20"/>
  <c r="L75" i="20"/>
  <c r="L63" i="19"/>
  <c r="L61" i="19"/>
  <c r="L59" i="19"/>
  <c r="L60" i="19"/>
  <c r="L58" i="19"/>
  <c r="L62" i="26" l="1"/>
  <c r="J62" i="26"/>
  <c r="J61" i="26"/>
  <c r="N62" i="26" l="1"/>
  <c r="G43" i="26"/>
  <c r="F43" i="26"/>
  <c r="F42" i="26"/>
  <c r="F41" i="26"/>
  <c r="F40" i="26"/>
  <c r="F39" i="26"/>
  <c r="E43" i="26"/>
  <c r="D43" i="26"/>
  <c r="D42" i="26"/>
  <c r="D41" i="26"/>
  <c r="D40" i="26"/>
  <c r="D39" i="26"/>
  <c r="L16" i="26"/>
  <c r="J16" i="26"/>
  <c r="I16" i="26"/>
  <c r="H16" i="26"/>
  <c r="G16" i="26"/>
  <c r="I15" i="26"/>
  <c r="I14" i="26"/>
  <c r="I13" i="26"/>
  <c r="I12" i="26"/>
  <c r="G15" i="26"/>
  <c r="G14" i="26"/>
  <c r="G13" i="26"/>
  <c r="G12" i="26"/>
  <c r="K16" i="26" l="1"/>
  <c r="I17" i="26"/>
  <c r="G17" i="26"/>
  <c r="H4" i="27"/>
  <c r="B4" i="27"/>
  <c r="H3" i="27"/>
  <c r="B3" i="27"/>
  <c r="L59" i="26" l="1"/>
  <c r="J60" i="26"/>
  <c r="J59" i="26"/>
  <c r="L60" i="26" l="1"/>
  <c r="L61" i="26"/>
  <c r="G42" i="26" l="1"/>
  <c r="G41" i="26"/>
  <c r="G40" i="26"/>
  <c r="E42" i="26"/>
  <c r="E41" i="26"/>
  <c r="E40" i="26"/>
  <c r="L46" i="26" l="1"/>
  <c r="N47" i="26"/>
  <c r="M47" i="26"/>
  <c r="N45" i="26"/>
  <c r="M45" i="26"/>
  <c r="N44" i="26"/>
  <c r="M44" i="26"/>
  <c r="N43" i="26"/>
  <c r="M43" i="26"/>
  <c r="N42" i="26"/>
  <c r="M42" i="26"/>
  <c r="N41" i="26"/>
  <c r="M41" i="26"/>
  <c r="N40" i="26"/>
  <c r="M40" i="26"/>
  <c r="N39" i="26"/>
  <c r="L15" i="26"/>
  <c r="L14" i="26"/>
  <c r="L13" i="26"/>
  <c r="J15" i="26"/>
  <c r="J14" i="26"/>
  <c r="J13" i="26"/>
  <c r="H15" i="26"/>
  <c r="H14" i="26"/>
  <c r="H13" i="26"/>
  <c r="L47" i="26"/>
  <c r="K48" i="26"/>
  <c r="H4" i="21"/>
  <c r="B4" i="21"/>
  <c r="H3" i="21"/>
  <c r="B3" i="21"/>
  <c r="H4" i="20"/>
  <c r="B4" i="20"/>
  <c r="H3" i="20"/>
  <c r="B3" i="20"/>
  <c r="H4" i="19"/>
  <c r="B4" i="19"/>
  <c r="H3" i="19"/>
  <c r="B3" i="19"/>
  <c r="H29" i="26" l="1"/>
  <c r="N59" i="26"/>
  <c r="N61" i="26"/>
  <c r="M29" i="26"/>
  <c r="L29" i="26"/>
  <c r="M46" i="26"/>
  <c r="K29" i="26"/>
  <c r="N46" i="26"/>
  <c r="K13" i="26"/>
  <c r="H22" i="26"/>
  <c r="H27" i="26"/>
  <c r="H28" i="26"/>
  <c r="L40" i="26"/>
  <c r="L39" i="26"/>
  <c r="L41" i="26"/>
  <c r="K24" i="26"/>
  <c r="L42" i="26"/>
  <c r="K26" i="26"/>
  <c r="F64" i="26"/>
  <c r="H25" i="26"/>
  <c r="L30" i="26"/>
  <c r="L44" i="26"/>
  <c r="K14" i="26"/>
  <c r="L27" i="26"/>
  <c r="K22" i="26"/>
  <c r="H24" i="26"/>
  <c r="L25" i="26"/>
  <c r="L45" i="26"/>
  <c r="N60" i="26"/>
  <c r="F63" i="26"/>
  <c r="K15" i="26"/>
  <c r="F31" i="26"/>
  <c r="H23" i="26"/>
  <c r="L23" i="26"/>
  <c r="H26" i="26"/>
  <c r="L43" i="26"/>
  <c r="F59" i="26"/>
  <c r="F60" i="26"/>
  <c r="F61" i="26"/>
  <c r="F62" i="26"/>
  <c r="M22" i="26"/>
  <c r="L28" i="26"/>
  <c r="I31" i="26"/>
  <c r="L24" i="26"/>
  <c r="K25" i="26"/>
  <c r="M25" i="26"/>
  <c r="M26" i="26"/>
  <c r="K28" i="26"/>
  <c r="H30" i="26"/>
  <c r="L26" i="26"/>
  <c r="M27" i="26"/>
  <c r="K27" i="26"/>
  <c r="M28" i="26"/>
  <c r="G31" i="26"/>
  <c r="J48" i="26"/>
  <c r="L48" i="26" s="1"/>
  <c r="J31" i="26"/>
  <c r="N48" i="26" s="1"/>
  <c r="K30" i="26"/>
  <c r="O47" i="26" s="1"/>
  <c r="M30" i="26"/>
  <c r="K12" i="26"/>
  <c r="M39" i="26"/>
  <c r="L22" i="26"/>
  <c r="M23" i="26"/>
  <c r="K23" i="26"/>
  <c r="M24" i="26"/>
  <c r="K17" i="26" l="1"/>
  <c r="N26" i="26"/>
  <c r="O44" i="26"/>
  <c r="O45" i="26"/>
  <c r="O39" i="26"/>
  <c r="N29" i="26"/>
  <c r="O46" i="26"/>
  <c r="O40" i="26"/>
  <c r="M48" i="26"/>
  <c r="O43" i="26"/>
  <c r="O41" i="26"/>
  <c r="O42" i="26"/>
  <c r="G59" i="26"/>
  <c r="N24" i="26"/>
  <c r="N22" i="26"/>
  <c r="G61" i="26"/>
  <c r="G62" i="26"/>
  <c r="G60" i="26"/>
  <c r="G64" i="26"/>
  <c r="G63" i="26"/>
  <c r="N30" i="26"/>
  <c r="K31" i="26"/>
  <c r="O48" i="26" s="1"/>
  <c r="N23" i="26"/>
  <c r="H31" i="26"/>
  <c r="L31" i="26"/>
  <c r="N25" i="26"/>
  <c r="M31" i="26"/>
  <c r="N27" i="26"/>
  <c r="N28" i="26"/>
  <c r="N31" i="26" l="1"/>
  <c r="H4" i="18" l="1"/>
  <c r="M111" i="18" l="1"/>
  <c r="K111" i="18"/>
  <c r="M109" i="18"/>
  <c r="K109" i="18"/>
  <c r="M108" i="18"/>
  <c r="K108" i="18"/>
  <c r="M107" i="18"/>
  <c r="K107" i="18"/>
  <c r="M106" i="18"/>
  <c r="K106" i="18"/>
  <c r="M100" i="18"/>
  <c r="M101" i="18"/>
  <c r="K101" i="18"/>
  <c r="K100" i="18"/>
  <c r="G119" i="18"/>
  <c r="H103" i="18" s="1"/>
  <c r="E119" i="18"/>
  <c r="E57" i="18" s="1"/>
  <c r="H114" i="18"/>
  <c r="H113" i="18"/>
  <c r="H110" i="18"/>
  <c r="H109" i="18"/>
  <c r="H107" i="18"/>
  <c r="H106" i="18"/>
  <c r="H101" i="18"/>
  <c r="H100" i="18"/>
  <c r="F114" i="18"/>
  <c r="F113" i="18"/>
  <c r="F109" i="18"/>
  <c r="F108" i="18"/>
  <c r="F107" i="18"/>
  <c r="F106" i="18"/>
  <c r="F101" i="18"/>
  <c r="F100" i="18"/>
  <c r="H111" i="18" l="1"/>
  <c r="H108" i="18"/>
  <c r="H118" i="18"/>
  <c r="H104" i="18"/>
  <c r="H105" i="18"/>
  <c r="H117" i="18"/>
  <c r="H102" i="18"/>
  <c r="F115" i="18"/>
  <c r="F117" i="18"/>
  <c r="F118" i="18"/>
  <c r="F116" i="18"/>
  <c r="F111" i="18"/>
  <c r="F112" i="18"/>
  <c r="F105" i="18"/>
  <c r="F104" i="18"/>
  <c r="F102" i="18"/>
  <c r="H116" i="18"/>
  <c r="E58" i="18"/>
  <c r="M74" i="26"/>
  <c r="N73" i="26" s="1"/>
  <c r="K74" i="26"/>
  <c r="L73" i="26" s="1"/>
  <c r="F103" i="18"/>
  <c r="H112" i="18"/>
  <c r="F110" i="18"/>
  <c r="H119" i="18"/>
  <c r="F119" i="18"/>
  <c r="K112" i="18"/>
  <c r="M112" i="18"/>
  <c r="K102" i="18"/>
  <c r="M102" i="18"/>
  <c r="N101" i="18" s="1"/>
  <c r="H115" i="18"/>
  <c r="M84" i="18"/>
  <c r="M83" i="18"/>
  <c r="M82" i="18"/>
  <c r="M81" i="18"/>
  <c r="M80" i="18"/>
  <c r="M79" i="18"/>
  <c r="K84" i="18"/>
  <c r="K83" i="18"/>
  <c r="K82" i="18"/>
  <c r="K81" i="18"/>
  <c r="K80" i="18"/>
  <c r="K79" i="18"/>
  <c r="M74" i="18"/>
  <c r="M73" i="18"/>
  <c r="K74" i="18"/>
  <c r="K73" i="18"/>
  <c r="G92" i="18"/>
  <c r="D58" i="18" s="1"/>
  <c r="H91" i="18"/>
  <c r="H90" i="18"/>
  <c r="H86" i="18"/>
  <c r="H85" i="18"/>
  <c r="H84" i="18"/>
  <c r="H83" i="18"/>
  <c r="H81" i="18"/>
  <c r="H80" i="18"/>
  <c r="H79" i="18"/>
  <c r="H78" i="18"/>
  <c r="H74" i="18"/>
  <c r="H73" i="18"/>
  <c r="E92" i="18"/>
  <c r="F77" i="18" s="1"/>
  <c r="F91" i="18"/>
  <c r="F90" i="18"/>
  <c r="F87" i="18"/>
  <c r="F86" i="18"/>
  <c r="F85" i="18"/>
  <c r="F84" i="18"/>
  <c r="F83" i="18"/>
  <c r="F82" i="18"/>
  <c r="F81" i="18"/>
  <c r="F80" i="18"/>
  <c r="F79" i="18"/>
  <c r="F74" i="18"/>
  <c r="F73" i="18"/>
  <c r="H3" i="18"/>
  <c r="F52" i="18"/>
  <c r="F53" i="18"/>
  <c r="F54" i="18"/>
  <c r="F55" i="18"/>
  <c r="F56" i="18"/>
  <c r="F51" i="18"/>
  <c r="H39" i="18"/>
  <c r="H38" i="18"/>
  <c r="H37" i="18"/>
  <c r="H36" i="18"/>
  <c r="H35" i="18"/>
  <c r="H34" i="18"/>
  <c r="H33" i="18"/>
  <c r="H32" i="18"/>
  <c r="H31" i="18"/>
  <c r="J39" i="18"/>
  <c r="I39" i="18"/>
  <c r="J38" i="18"/>
  <c r="G39" i="26" s="1"/>
  <c r="E39" i="26"/>
  <c r="J37" i="18"/>
  <c r="I37" i="18"/>
  <c r="J36" i="18"/>
  <c r="J35" i="18"/>
  <c r="J34" i="18"/>
  <c r="J33" i="18"/>
  <c r="J32" i="18"/>
  <c r="J31" i="18"/>
  <c r="I36" i="18"/>
  <c r="I35" i="18"/>
  <c r="I34" i="18"/>
  <c r="I33" i="18"/>
  <c r="I32" i="18"/>
  <c r="I31" i="18"/>
  <c r="B4" i="18"/>
  <c r="K18" i="18"/>
  <c r="L18" i="18"/>
  <c r="K19" i="18"/>
  <c r="H12" i="26" s="1"/>
  <c r="H17" i="26" s="1"/>
  <c r="L19" i="18"/>
  <c r="J12" i="26" s="1"/>
  <c r="J17" i="26" s="1"/>
  <c r="K20" i="18"/>
  <c r="L20" i="18"/>
  <c r="J20" i="18"/>
  <c r="J19" i="18"/>
  <c r="J18" i="18"/>
  <c r="J17" i="18"/>
  <c r="J16" i="18"/>
  <c r="J15" i="18"/>
  <c r="J14" i="18"/>
  <c r="J13" i="18"/>
  <c r="J12" i="18"/>
  <c r="G20" i="18"/>
  <c r="G19" i="18"/>
  <c r="G18" i="18"/>
  <c r="G17" i="18"/>
  <c r="G16" i="18"/>
  <c r="G15" i="18"/>
  <c r="G14" i="18"/>
  <c r="G13" i="18"/>
  <c r="G12" i="18"/>
  <c r="L17" i="18"/>
  <c r="L16" i="18"/>
  <c r="L15" i="18"/>
  <c r="L14" i="18"/>
  <c r="L13" i="18"/>
  <c r="L12" i="18"/>
  <c r="K17" i="18"/>
  <c r="K16" i="18"/>
  <c r="K15" i="18"/>
  <c r="K14" i="18"/>
  <c r="K13" i="18"/>
  <c r="K12" i="18"/>
  <c r="B3" i="18"/>
  <c r="H82" i="18" l="1"/>
  <c r="H87" i="18"/>
  <c r="F78" i="18"/>
  <c r="F75" i="18"/>
  <c r="M60" i="18"/>
  <c r="O80" i="26"/>
  <c r="M59" i="18"/>
  <c r="O79" i="26"/>
  <c r="M57" i="18"/>
  <c r="O77" i="26"/>
  <c r="M62" i="18"/>
  <c r="O73" i="26"/>
  <c r="M58" i="18"/>
  <c r="O78" i="26"/>
  <c r="M61" i="18"/>
  <c r="O82" i="26"/>
  <c r="K58" i="18"/>
  <c r="K61" i="18"/>
  <c r="S83" i="26"/>
  <c r="K62" i="18"/>
  <c r="S82" i="26"/>
  <c r="K59" i="18"/>
  <c r="S80" i="26"/>
  <c r="K57" i="18"/>
  <c r="S78" i="26"/>
  <c r="K60" i="18"/>
  <c r="S81" i="26"/>
  <c r="H77" i="18"/>
  <c r="H75" i="18"/>
  <c r="H76" i="18"/>
  <c r="D57" i="18"/>
  <c r="L72" i="26"/>
  <c r="L74" i="26" s="1"/>
  <c r="T79" i="26"/>
  <c r="M83" i="26"/>
  <c r="N77" i="26" s="1"/>
  <c r="N72" i="26"/>
  <c r="N74" i="26" s="1"/>
  <c r="L58" i="26"/>
  <c r="L64" i="26" s="1"/>
  <c r="S79" i="26"/>
  <c r="K83" i="26"/>
  <c r="L77" i="26" s="1"/>
  <c r="J58" i="26"/>
  <c r="J64" i="26" s="1"/>
  <c r="M51" i="18"/>
  <c r="K52" i="18"/>
  <c r="D74" i="26"/>
  <c r="F89" i="18"/>
  <c r="F76" i="18"/>
  <c r="F88" i="18"/>
  <c r="H88" i="18"/>
  <c r="F58" i="18"/>
  <c r="H89" i="18"/>
  <c r="M75" i="18"/>
  <c r="N74" i="18" s="1"/>
  <c r="M52" i="18"/>
  <c r="K75" i="18"/>
  <c r="L74" i="18" s="1"/>
  <c r="K51" i="18"/>
  <c r="M85" i="18"/>
  <c r="N81" i="18" s="1"/>
  <c r="K85" i="18"/>
  <c r="L84" i="18" s="1"/>
  <c r="N100" i="18"/>
  <c r="N102" i="18" s="1"/>
  <c r="L101" i="18"/>
  <c r="N112" i="18"/>
  <c r="N108" i="18"/>
  <c r="N111" i="18"/>
  <c r="N106" i="18"/>
  <c r="N110" i="18"/>
  <c r="N107" i="18"/>
  <c r="N109" i="18"/>
  <c r="L106" i="18"/>
  <c r="L110" i="18"/>
  <c r="L108" i="18"/>
  <c r="L109" i="18"/>
  <c r="L112" i="18"/>
  <c r="L107" i="18"/>
  <c r="L111" i="18"/>
  <c r="L100" i="18"/>
  <c r="K34" i="18"/>
  <c r="G54" i="18"/>
  <c r="K31" i="18"/>
  <c r="G53" i="18"/>
  <c r="K39" i="18"/>
  <c r="G56" i="18"/>
  <c r="G52" i="18"/>
  <c r="G55" i="18"/>
  <c r="K32" i="18"/>
  <c r="K36" i="18"/>
  <c r="M12" i="18"/>
  <c r="M16" i="18"/>
  <c r="M20" i="18"/>
  <c r="M14" i="18"/>
  <c r="K35" i="18"/>
  <c r="M13" i="18"/>
  <c r="M17" i="18"/>
  <c r="K33" i="18"/>
  <c r="K37" i="18"/>
  <c r="M15" i="18"/>
  <c r="K38" i="18"/>
  <c r="M19" i="18"/>
  <c r="L12" i="26" s="1"/>
  <c r="L17" i="26" s="1"/>
  <c r="M18" i="18"/>
  <c r="M63" i="18" l="1"/>
  <c r="N63" i="18" s="1"/>
  <c r="D83" i="26"/>
  <c r="E78" i="26" s="1"/>
  <c r="T83" i="26"/>
  <c r="F83" i="26"/>
  <c r="T80" i="26"/>
  <c r="M58" i="26"/>
  <c r="K63" i="18"/>
  <c r="L63" i="18" s="1"/>
  <c r="O83" i="26"/>
  <c r="P82" i="26" s="1"/>
  <c r="T81" i="26"/>
  <c r="O81" i="26"/>
  <c r="T82" i="26"/>
  <c r="K58" i="26"/>
  <c r="T78" i="26"/>
  <c r="F65" i="26"/>
  <c r="G65" i="26" s="1"/>
  <c r="F66" i="26"/>
  <c r="L79" i="18"/>
  <c r="F57" i="18"/>
  <c r="G57" i="18" s="1"/>
  <c r="N80" i="26"/>
  <c r="N82" i="26"/>
  <c r="N79" i="26"/>
  <c r="N78" i="26"/>
  <c r="N81" i="26"/>
  <c r="L82" i="26"/>
  <c r="L80" i="26"/>
  <c r="L81" i="26"/>
  <c r="L79" i="26"/>
  <c r="L78" i="26"/>
  <c r="F74" i="26"/>
  <c r="G73" i="26" s="1"/>
  <c r="O72" i="26"/>
  <c r="N58" i="26"/>
  <c r="N64" i="26" s="1"/>
  <c r="E73" i="26"/>
  <c r="E72" i="26"/>
  <c r="F92" i="18"/>
  <c r="L102" i="18"/>
  <c r="K53" i="18"/>
  <c r="L52" i="18" s="1"/>
  <c r="H92" i="18"/>
  <c r="L73" i="18"/>
  <c r="L75" i="18" s="1"/>
  <c r="N73" i="18"/>
  <c r="N75" i="18" s="1"/>
  <c r="M53" i="18"/>
  <c r="N52" i="18" s="1"/>
  <c r="L83" i="18"/>
  <c r="L85" i="18"/>
  <c r="L80" i="18"/>
  <c r="L81" i="18"/>
  <c r="N80" i="18"/>
  <c r="L82" i="18"/>
  <c r="N82" i="18"/>
  <c r="N83" i="18"/>
  <c r="N85" i="18"/>
  <c r="N84" i="18"/>
  <c r="N79" i="18"/>
  <c r="N60" i="18" l="1"/>
  <c r="N58" i="18"/>
  <c r="N62" i="18"/>
  <c r="N57" i="18"/>
  <c r="N61" i="18"/>
  <c r="N59" i="18"/>
  <c r="G80" i="26"/>
  <c r="T84" i="26"/>
  <c r="E81" i="26"/>
  <c r="S84" i="26"/>
  <c r="E77" i="26"/>
  <c r="E82" i="26"/>
  <c r="E80" i="26"/>
  <c r="E79" i="26"/>
  <c r="G82" i="26"/>
  <c r="L51" i="18"/>
  <c r="L53" i="18" s="1"/>
  <c r="L61" i="18"/>
  <c r="L58" i="18"/>
  <c r="L59" i="18"/>
  <c r="G79" i="26"/>
  <c r="G81" i="26"/>
  <c r="G78" i="26"/>
  <c r="P81" i="26"/>
  <c r="G77" i="26"/>
  <c r="G83" i="26" s="1"/>
  <c r="M62" i="26"/>
  <c r="M59" i="26"/>
  <c r="M60" i="26"/>
  <c r="M61" i="26"/>
  <c r="L57" i="18"/>
  <c r="L62" i="18"/>
  <c r="L60" i="18"/>
  <c r="P79" i="26"/>
  <c r="P80" i="26"/>
  <c r="P77" i="26"/>
  <c r="J65" i="26"/>
  <c r="K61" i="26"/>
  <c r="K59" i="26"/>
  <c r="K60" i="26"/>
  <c r="K62" i="26"/>
  <c r="P78" i="26"/>
  <c r="G66" i="26"/>
  <c r="O74" i="26"/>
  <c r="P73" i="26" s="1"/>
  <c r="G58" i="18"/>
  <c r="E74" i="26"/>
  <c r="G72" i="26"/>
  <c r="G74" i="26" s="1"/>
  <c r="L83" i="26"/>
  <c r="N83" i="26"/>
  <c r="N51" i="18"/>
  <c r="N53" i="18" s="1"/>
  <c r="M64" i="26" l="1"/>
  <c r="K64" i="26"/>
  <c r="E83" i="26"/>
  <c r="O61" i="26"/>
  <c r="L65" i="26"/>
  <c r="N65" i="26" s="1"/>
  <c r="O62" i="26"/>
  <c r="O59" i="26"/>
  <c r="O60" i="26"/>
  <c r="O58" i="26"/>
  <c r="P72" i="26"/>
  <c r="B3" i="26"/>
  <c r="O64" i="26" l="1"/>
  <c r="F44" i="26"/>
  <c r="D44" i="26"/>
</calcChain>
</file>

<file path=xl/sharedStrings.xml><?xml version="1.0" encoding="utf-8"?>
<sst xmlns="http://schemas.openxmlformats.org/spreadsheetml/2006/main" count="884" uniqueCount="119">
  <si>
    <t>Índice</t>
  </si>
  <si>
    <t>Otros</t>
  </si>
  <si>
    <t>Año</t>
  </si>
  <si>
    <t>Total</t>
  </si>
  <si>
    <t>2. Peso del Gasto financiado por Canon y Otros en el Gasto Total</t>
  </si>
  <si>
    <t>3. Transferencias de Canon y otros.</t>
  </si>
  <si>
    <t>Presupuesto (PIM)</t>
  </si>
  <si>
    <t>Ejecutado</t>
  </si>
  <si>
    <t>Avance              G. Regional</t>
  </si>
  <si>
    <t>Avance              G. Locales</t>
  </si>
  <si>
    <t>Avance Total</t>
  </si>
  <si>
    <t>G. Regional</t>
  </si>
  <si>
    <t>G. Locales</t>
  </si>
  <si>
    <t>Total Gasto Ejecutado</t>
  </si>
  <si>
    <t>Fuente: MEF                                                                                                                                 Elaboración: PERUCÁMARAS</t>
  </si>
  <si>
    <t>Var.%</t>
  </si>
  <si>
    <t>Fuente: MEF                                                                      Elaboración: PERUCÁMARAS</t>
  </si>
  <si>
    <t>(S/)</t>
  </si>
  <si>
    <t>RECURSOS QUE SE TRANSFIRIERON</t>
  </si>
  <si>
    <t>PAR. (%)</t>
  </si>
  <si>
    <t>RECURSOS</t>
  </si>
  <si>
    <t>CANON GASÍFERO - REGALÍAS</t>
  </si>
  <si>
    <t>CANON (Todos)</t>
  </si>
  <si>
    <t>CANON GASÍFERO - RENTA</t>
  </si>
  <si>
    <t>CANON HIDROENERGÉTICO</t>
  </si>
  <si>
    <t>CANON MINERO</t>
  </si>
  <si>
    <t>CANON PESQUERO - DERECHOS DE PESCA</t>
  </si>
  <si>
    <t>CANON PESQUERO - IMP. A LA RENTA</t>
  </si>
  <si>
    <t>TIPO DE CANON</t>
  </si>
  <si>
    <t>CANON REGIONAL</t>
  </si>
  <si>
    <t>GASÍFERO</t>
  </si>
  <si>
    <t>CANON Y SOBRECANON PETROLERO</t>
  </si>
  <si>
    <t>HIDROENERGÉTICO</t>
  </si>
  <si>
    <t>CANON Y SOBRECANON-IMPUESTO A LA RENTA</t>
  </si>
  <si>
    <t>MINERO</t>
  </si>
  <si>
    <t>FIDEICOMISO REGIONAL</t>
  </si>
  <si>
    <t>PESQUERO</t>
  </si>
  <si>
    <t>FOCAM - FONDO DE DESARROLLO DE CAMISEA</t>
  </si>
  <si>
    <t>REGIONAL</t>
  </si>
  <si>
    <t>FONDO APP</t>
  </si>
  <si>
    <t>PETROLERO</t>
  </si>
  <si>
    <t>FONDO FONIE</t>
  </si>
  <si>
    <t>PARTICIPACIONES - COFIDE Y OTROS</t>
  </si>
  <si>
    <t>PARTICIPACIONES - FONIPREL</t>
  </si>
  <si>
    <t>PARTICIPACIONES FED</t>
  </si>
  <si>
    <t>REGALÍA MINERA</t>
  </si>
  <si>
    <t>RENTA DE ADUANAS</t>
  </si>
  <si>
    <t>SALDO DE TRANSFERENCIAS</t>
  </si>
  <si>
    <t>TOTAL</t>
  </si>
  <si>
    <t>PARTICIP. LEY N° 15686 Y COMPLEMENT.</t>
  </si>
  <si>
    <t>PARTICIPACIONES SEGURIDAD CIUDADANA</t>
  </si>
  <si>
    <t>PLAN DE INCENTIVOS A LA MEJORA  MUNICIPAL</t>
  </si>
  <si>
    <t>1. Presupuesto y Ejecución del Canon y otros, 2017</t>
  </si>
  <si>
    <t>Presupuesto y Ejecución del Canon y otros, 2017</t>
  </si>
  <si>
    <t>2018*</t>
  </si>
  <si>
    <t>Fuente: MEF                                                                                                                                                                                                         Elaboración: PERUCÁMARAS</t>
  </si>
  <si>
    <t>Peso del Gasto financiado por Canon y Otros en el Gasto Total, 2017</t>
  </si>
  <si>
    <t>Peso de Canon sobre el total (%)</t>
  </si>
  <si>
    <t>Transferencias de Canon y otros.</t>
  </si>
  <si>
    <t>Fuente: MEF                                                                                                                     Elaboración: PERUCÁMARAS</t>
  </si>
  <si>
    <t>Transferencia de Canon en el Gobierno Sub Nacional</t>
  </si>
  <si>
    <t>Fuente: MEF                                                                                       Elaboración: PERUCÁMARAS</t>
  </si>
  <si>
    <t>Transferencias de Canon y otros a los Gobiernos Locales, agosto 2016*</t>
  </si>
  <si>
    <t>Transferencias de Canon y otros al Gobierno Regional, 2017</t>
  </si>
  <si>
    <t>4. Transferencia de Canon a los Gobiernos Sub Nacionales - Detalle</t>
  </si>
  <si>
    <t>FONDO MI RIEGO</t>
  </si>
  <si>
    <t>REGIONES</t>
  </si>
  <si>
    <t>Gobiernos Regionales</t>
  </si>
  <si>
    <t>Gobiernos Locales</t>
  </si>
  <si>
    <t>Total Regionales y Locales</t>
  </si>
  <si>
    <t>Presupuesto</t>
  </si>
  <si>
    <t>Ejecución (%)</t>
  </si>
  <si>
    <t>Presupuesto (PIM) - En Millones S/</t>
  </si>
  <si>
    <t>Ejecutado  - En Millones S/</t>
  </si>
  <si>
    <t>Peso del Gasto financiado por Canon y Otros en el Gasto Total</t>
  </si>
  <si>
    <t>(Millones S/)</t>
  </si>
  <si>
    <t>(Gobieno Regional y G. Locales en millones de S/)</t>
  </si>
  <si>
    <t>Peso (%)</t>
  </si>
  <si>
    <t>Gast.T</t>
  </si>
  <si>
    <t>2. Transferencias de Canon y otros.</t>
  </si>
  <si>
    <t>(Par. %)</t>
  </si>
  <si>
    <r>
      <rPr>
        <b/>
        <sz val="8"/>
        <rFont val="Calibri"/>
        <family val="2"/>
        <scheme val="minor"/>
      </rPr>
      <t xml:space="preserve">Gobierno Regional </t>
    </r>
    <r>
      <rPr>
        <sz val="8"/>
        <rFont val="Calibri"/>
        <family val="2"/>
        <scheme val="minor"/>
      </rPr>
      <t>Transferencias de Canon y otros.</t>
    </r>
  </si>
  <si>
    <r>
      <rPr>
        <b/>
        <sz val="8"/>
        <rFont val="Calibri"/>
        <family val="2"/>
        <scheme val="minor"/>
      </rPr>
      <t xml:space="preserve">Gobiernos locales </t>
    </r>
    <r>
      <rPr>
        <sz val="8"/>
        <rFont val="Calibri"/>
        <family val="2"/>
        <scheme val="minor"/>
      </rPr>
      <t>Transferencias de Canon y otros.</t>
    </r>
  </si>
  <si>
    <t>Fuente: MEF                                                                                            Elaboración: PERUCÁMARAS</t>
  </si>
  <si>
    <t>El peso del Gasto financiado por Canon y Otros en el Gasto Total, 2017</t>
  </si>
  <si>
    <t>Fuente: MEF                                                                                                        Elaboración: PERUCÁMARAS</t>
  </si>
  <si>
    <t>Transf. 2017</t>
  </si>
  <si>
    <t>Fuente: MEF                                                                                                             Elaboración: PERUCÁMARAS</t>
  </si>
  <si>
    <t>Presupuesto (Millones de S)</t>
  </si>
  <si>
    <t>Avance G. Regional</t>
  </si>
  <si>
    <t>Avance G. Locales</t>
  </si>
  <si>
    <t>(Gobieno Regional y G. Locales en Millones de S/)</t>
  </si>
  <si>
    <t>Fuente: MEF                                                                                                                                                                                           Elaboración: PERUCÁMARAS</t>
  </si>
  <si>
    <t>Fuente: MEF                                                                                                                                                                                                                               Elaboración: PERUCÁMARAS</t>
  </si>
  <si>
    <t>Fuente: MEF                                                                                                                                                                                      Elaboración: PERUCÁMARAS</t>
  </si>
  <si>
    <t>G. Regionales</t>
  </si>
  <si>
    <t>Norte</t>
  </si>
  <si>
    <t>Cajamarca</t>
  </si>
  <si>
    <t>La Libertad</t>
  </si>
  <si>
    <t>Lambayeque</t>
  </si>
  <si>
    <t>Piura</t>
  </si>
  <si>
    <t>Tumbes</t>
  </si>
  <si>
    <t>Información ampliada del Reporte Regional de la Macro Región Norte - Edición N° 297</t>
  </si>
  <si>
    <t>(*) Al 02  de julio 2018</t>
  </si>
  <si>
    <t>(*) Al 02 de julio 2018</t>
  </si>
  <si>
    <t xml:space="preserve"> Macro Región Norte: Presupuesto y ejecución de Canon y otros, 2017
(En Millones de Soles)</t>
  </si>
  <si>
    <t>1. Macro Región Norte: Presupuesto y ejecución de Canon y otros</t>
  </si>
  <si>
    <t>(*) Al 02 de julio  de 2018</t>
  </si>
  <si>
    <t>M.R. Norte</t>
  </si>
  <si>
    <t>MACRO REGIÓN NORTE: Transferencias de Canon y otros a los Gobiernos Sub-Nacionales, 2009-2017
(En Millones de Soles)</t>
  </si>
  <si>
    <t>MR NORTE</t>
  </si>
  <si>
    <t>"Ingresos por canon, sobrecanon, regalías, renta de aduanas y participaciones - 2017"</t>
  </si>
  <si>
    <t>Lunes, 9 de julio de 2018</t>
  </si>
  <si>
    <t>Macro Región Norte: Ingresos por canon, sobrecanon, regalías, renta de aduanas y participaciones - 2017</t>
  </si>
  <si>
    <t>Cajamarca: Ingresos por canon, sobrecanon, regalías, renta de aduanas y participaciones - 2017</t>
  </si>
  <si>
    <t>La Libertad: Ingresos por canon, sobrecanon, regalías, renta de aduanas y participaciones - 2017</t>
  </si>
  <si>
    <t>Lambayeque: Ingresos por canon, sobrecanon, regalías, renta de aduanas y participaciones - 2017</t>
  </si>
  <si>
    <t>Piura: Ingresos por canon, sobrecanon, regalías, renta de aduanas y participaciones - 2017</t>
  </si>
  <si>
    <t>Tumbes: Ingresos por canon, sobrecanon, regalías, renta de aduanas y participaciones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</si>
</sst>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  <numFmt numFmtId="173" formatCode="_ * #,##0.0_ ;_ * \-#,##0.0_ ;_ * &quot;-&quot;??_ ;_ 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theme="7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499984740745262"/>
      </top>
      <bottom/>
      <diagonal/>
    </border>
    <border>
      <left style="thin">
        <color theme="0" tint="-0.249977111117893"/>
      </left>
      <right/>
      <top/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0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3" fillId="2" borderId="0" xfId="2" applyFill="1"/>
    <xf numFmtId="0" fontId="11" fillId="2" borderId="0" xfId="0" applyFont="1" applyFill="1"/>
    <xf numFmtId="0" fontId="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/>
    <xf numFmtId="0" fontId="12" fillId="2" borderId="0" xfId="0" applyFont="1" applyFill="1" applyAlignment="1">
      <alignment vertical="center"/>
    </xf>
    <xf numFmtId="0" fontId="15" fillId="2" borderId="0" xfId="0" applyFont="1" applyFill="1"/>
    <xf numFmtId="172" fontId="15" fillId="2" borderId="0" xfId="0" applyNumberFormat="1" applyFont="1" applyFill="1"/>
    <xf numFmtId="164" fontId="15" fillId="2" borderId="0" xfId="1" applyNumberFormat="1" applyFont="1" applyFill="1"/>
    <xf numFmtId="165" fontId="7" fillId="2" borderId="0" xfId="0" applyNumberFormat="1" applyFont="1" applyFill="1"/>
    <xf numFmtId="164" fontId="7" fillId="2" borderId="0" xfId="1" applyNumberFormat="1" applyFont="1" applyFill="1"/>
    <xf numFmtId="0" fontId="18" fillId="4" borderId="7" xfId="0" applyFont="1" applyFill="1" applyBorder="1" applyAlignment="1">
      <alignment horizontal="center" vertical="center"/>
    </xf>
    <xf numFmtId="0" fontId="0" fillId="2" borderId="0" xfId="0" applyFill="1" applyAlignment="1"/>
    <xf numFmtId="0" fontId="2" fillId="2" borderId="0" xfId="0" applyFont="1" applyFill="1" applyBorder="1" applyAlignment="1"/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0" fontId="11" fillId="2" borderId="0" xfId="0" applyFont="1" applyFill="1" applyAlignment="1"/>
    <xf numFmtId="0" fontId="11" fillId="2" borderId="6" xfId="0" applyFont="1" applyFill="1" applyBorder="1" applyAlignment="1"/>
    <xf numFmtId="0" fontId="11" fillId="2" borderId="2" xfId="0" applyFont="1" applyFill="1" applyBorder="1" applyAlignment="1"/>
    <xf numFmtId="0" fontId="11" fillId="2" borderId="0" xfId="0" applyFont="1" applyFill="1" applyBorder="1" applyAlignment="1"/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/>
    <xf numFmtId="0" fontId="18" fillId="2" borderId="0" xfId="0" applyFont="1" applyFill="1"/>
    <xf numFmtId="3" fontId="15" fillId="2" borderId="0" xfId="0" applyNumberFormat="1" applyFont="1" applyFill="1"/>
    <xf numFmtId="3" fontId="15" fillId="2" borderId="0" xfId="1" applyNumberFormat="1" applyFont="1" applyFill="1"/>
    <xf numFmtId="0" fontId="20" fillId="2" borderId="0" xfId="0" applyFont="1" applyFill="1"/>
    <xf numFmtId="172" fontId="20" fillId="2" borderId="0" xfId="0" applyNumberFormat="1" applyFont="1" applyFill="1"/>
    <xf numFmtId="3" fontId="20" fillId="2" borderId="0" xfId="0" applyNumberFormat="1" applyFont="1" applyFill="1"/>
    <xf numFmtId="164" fontId="18" fillId="2" borderId="0" xfId="1" applyNumberFormat="1" applyFont="1" applyFill="1"/>
    <xf numFmtId="0" fontId="11" fillId="2" borderId="0" xfId="0" applyFont="1" applyFill="1" applyBorder="1"/>
    <xf numFmtId="0" fontId="7" fillId="2" borderId="0" xfId="0" applyFont="1" applyFill="1" applyBorder="1"/>
    <xf numFmtId="0" fontId="16" fillId="2" borderId="0" xfId="0" applyFont="1" applyFill="1" applyBorder="1"/>
    <xf numFmtId="0" fontId="11" fillId="2" borderId="6" xfId="0" applyFont="1" applyFill="1" applyBorder="1"/>
    <xf numFmtId="0" fontId="11" fillId="2" borderId="2" xfId="0" applyFont="1" applyFill="1" applyBorder="1"/>
    <xf numFmtId="0" fontId="11" fillId="2" borderId="9" xfId="0" applyFont="1" applyFill="1" applyBorder="1"/>
    <xf numFmtId="0" fontId="11" fillId="2" borderId="3" xfId="0" applyFont="1" applyFill="1" applyBorder="1"/>
    <xf numFmtId="0" fontId="11" fillId="2" borderId="10" xfId="0" applyFont="1" applyFill="1" applyBorder="1"/>
    <xf numFmtId="0" fontId="7" fillId="2" borderId="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7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horizontal="right"/>
    </xf>
    <xf numFmtId="164" fontId="7" fillId="2" borderId="11" xfId="1" applyNumberFormat="1" applyFont="1" applyFill="1" applyBorder="1" applyAlignment="1">
      <alignment horizontal="center" vertical="center"/>
    </xf>
    <xf numFmtId="164" fontId="7" fillId="3" borderId="11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/>
    <xf numFmtId="3" fontId="9" fillId="2" borderId="0" xfId="0" applyNumberFormat="1" applyFont="1" applyFill="1" applyBorder="1"/>
    <xf numFmtId="3" fontId="7" fillId="2" borderId="0" xfId="0" applyNumberFormat="1" applyFont="1" applyFill="1" applyBorder="1"/>
    <xf numFmtId="0" fontId="7" fillId="2" borderId="11" xfId="0" applyFont="1" applyFill="1" applyBorder="1"/>
    <xf numFmtId="164" fontId="7" fillId="2" borderId="11" xfId="1" applyNumberFormat="1" applyFont="1" applyFill="1" applyBorder="1"/>
    <xf numFmtId="0" fontId="18" fillId="4" borderId="16" xfId="0" applyFont="1" applyFill="1" applyBorder="1"/>
    <xf numFmtId="0" fontId="18" fillId="4" borderId="13" xfId="0" applyFont="1" applyFill="1" applyBorder="1"/>
    <xf numFmtId="0" fontId="2" fillId="2" borderId="16" xfId="0" applyFont="1" applyFill="1" applyBorder="1"/>
    <xf numFmtId="0" fontId="2" fillId="2" borderId="13" xfId="0" applyFont="1" applyFill="1" applyBorder="1"/>
    <xf numFmtId="164" fontId="7" fillId="2" borderId="11" xfId="1" applyNumberFormat="1" applyFont="1" applyFill="1" applyBorder="1" applyAlignment="1">
      <alignment horizontal="right"/>
    </xf>
    <xf numFmtId="0" fontId="2" fillId="2" borderId="11" xfId="0" applyFont="1" applyFill="1" applyBorder="1"/>
    <xf numFmtId="3" fontId="7" fillId="2" borderId="11" xfId="0" applyNumberFormat="1" applyFont="1" applyFill="1" applyBorder="1" applyAlignment="1">
      <alignment horizontal="right"/>
    </xf>
    <xf numFmtId="0" fontId="7" fillId="3" borderId="11" xfId="0" applyFont="1" applyFill="1" applyBorder="1"/>
    <xf numFmtId="3" fontId="7" fillId="3" borderId="11" xfId="0" applyNumberFormat="1" applyFont="1" applyFill="1" applyBorder="1" applyAlignment="1">
      <alignment horizontal="right"/>
    </xf>
    <xf numFmtId="164" fontId="7" fillId="3" borderId="11" xfId="1" applyNumberFormat="1" applyFont="1" applyFill="1" applyBorder="1"/>
    <xf numFmtId="0" fontId="19" fillId="4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/>
    </xf>
    <xf numFmtId="0" fontId="9" fillId="2" borderId="11" xfId="0" applyFont="1" applyFill="1" applyBorder="1"/>
    <xf numFmtId="0" fontId="2" fillId="3" borderId="16" xfId="0" applyFont="1" applyFill="1" applyBorder="1"/>
    <xf numFmtId="0" fontId="2" fillId="3" borderId="13" xfId="0" applyFont="1" applyFill="1" applyBorder="1"/>
    <xf numFmtId="164" fontId="7" fillId="3" borderId="11" xfId="1" applyNumberFormat="1" applyFont="1" applyFill="1" applyBorder="1" applyAlignment="1">
      <alignment horizontal="right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165" fontId="7" fillId="2" borderId="0" xfId="0" applyNumberFormat="1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4" xfId="0" applyFont="1" applyFill="1" applyBorder="1"/>
    <xf numFmtId="0" fontId="7" fillId="2" borderId="1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2" xfId="0" applyFont="1" applyFill="1" applyBorder="1"/>
    <xf numFmtId="0" fontId="0" fillId="2" borderId="6" xfId="0" applyFill="1" applyBorder="1" applyAlignment="1"/>
    <xf numFmtId="0" fontId="7" fillId="2" borderId="2" xfId="0" applyFont="1" applyFill="1" applyBorder="1" applyAlignment="1"/>
    <xf numFmtId="0" fontId="7" fillId="2" borderId="9" xfId="0" applyFont="1" applyFill="1" applyBorder="1" applyAlignment="1"/>
    <xf numFmtId="0" fontId="7" fillId="2" borderId="3" xfId="0" applyFont="1" applyFill="1" applyBorder="1" applyAlignment="1"/>
    <xf numFmtId="0" fontId="7" fillId="2" borderId="3" xfId="0" applyFont="1" applyFill="1" applyBorder="1"/>
    <xf numFmtId="0" fontId="0" fillId="2" borderId="3" xfId="0" applyFill="1" applyBorder="1" applyAlignment="1"/>
    <xf numFmtId="0" fontId="0" fillId="2" borderId="10" xfId="0" applyFill="1" applyBorder="1" applyAlignment="1"/>
    <xf numFmtId="0" fontId="18" fillId="4" borderId="7" xfId="0" applyFont="1" applyFill="1" applyBorder="1" applyAlignment="1">
      <alignment horizontal="center" vertical="center"/>
    </xf>
    <xf numFmtId="164" fontId="7" fillId="2" borderId="7" xfId="1" applyNumberFormat="1" applyFont="1" applyFill="1" applyBorder="1" applyAlignment="1">
      <alignment horizontal="center"/>
    </xf>
    <xf numFmtId="164" fontId="7" fillId="3" borderId="7" xfId="1" applyNumberFormat="1" applyFont="1" applyFill="1" applyBorder="1" applyAlignment="1">
      <alignment horizontal="center"/>
    </xf>
    <xf numFmtId="3" fontId="2" fillId="3" borderId="7" xfId="0" applyNumberFormat="1" applyFont="1" applyFill="1" applyBorder="1"/>
    <xf numFmtId="0" fontId="0" fillId="2" borderId="1" xfId="0" applyFill="1" applyBorder="1" applyAlignment="1"/>
    <xf numFmtId="0" fontId="0" fillId="2" borderId="5" xfId="0" applyFill="1" applyBorder="1" applyAlignment="1"/>
    <xf numFmtId="0" fontId="0" fillId="2" borderId="2" xfId="0" applyFill="1" applyBorder="1" applyAlignment="1"/>
    <xf numFmtId="164" fontId="7" fillId="2" borderId="2" xfId="1" applyNumberFormat="1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3" fontId="9" fillId="3" borderId="11" xfId="0" applyNumberFormat="1" applyFont="1" applyFill="1" applyBorder="1"/>
    <xf numFmtId="164" fontId="7" fillId="2" borderId="1" xfId="1" applyNumberFormat="1" applyFont="1" applyFill="1" applyBorder="1"/>
    <xf numFmtId="164" fontId="7" fillId="2" borderId="5" xfId="1" applyNumberFormat="1" applyFont="1" applyFill="1" applyBorder="1"/>
    <xf numFmtId="0" fontId="18" fillId="4" borderId="19" xfId="0" applyFont="1" applyFill="1" applyBorder="1"/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/>
    <xf numFmtId="0" fontId="2" fillId="3" borderId="19" xfId="0" applyFont="1" applyFill="1" applyBorder="1" applyAlignment="1">
      <alignment horizontal="right"/>
    </xf>
    <xf numFmtId="0" fontId="7" fillId="2" borderId="1" xfId="0" applyFont="1" applyFill="1" applyBorder="1" applyAlignment="1"/>
    <xf numFmtId="164" fontId="11" fillId="2" borderId="1" xfId="1" applyNumberFormat="1" applyFont="1" applyFill="1" applyBorder="1"/>
    <xf numFmtId="0" fontId="11" fillId="2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4" fontId="11" fillId="2" borderId="3" xfId="1" applyNumberFormat="1" applyFont="1" applyFill="1" applyBorder="1"/>
    <xf numFmtId="164" fontId="11" fillId="2" borderId="0" xfId="1" applyNumberFormat="1" applyFont="1" applyFill="1" applyBorder="1"/>
    <xf numFmtId="0" fontId="11" fillId="2" borderId="1" xfId="0" applyFont="1" applyFill="1" applyBorder="1"/>
    <xf numFmtId="0" fontId="11" fillId="2" borderId="5" xfId="0" applyFont="1" applyFill="1" applyBorder="1"/>
    <xf numFmtId="164" fontId="11" fillId="2" borderId="0" xfId="1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3" fontId="11" fillId="2" borderId="0" xfId="0" applyNumberFormat="1" applyFont="1" applyFill="1" applyBorder="1"/>
    <xf numFmtId="164" fontId="11" fillId="2" borderId="2" xfId="1" applyNumberFormat="1" applyFont="1" applyFill="1" applyBorder="1"/>
    <xf numFmtId="3" fontId="11" fillId="2" borderId="2" xfId="1" applyNumberFormat="1" applyFont="1" applyFill="1" applyBorder="1"/>
    <xf numFmtId="3" fontId="11" fillId="2" borderId="2" xfId="0" applyNumberFormat="1" applyFont="1" applyFill="1" applyBorder="1"/>
    <xf numFmtId="0" fontId="11" fillId="2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vertical="center"/>
    </xf>
    <xf numFmtId="164" fontId="11" fillId="2" borderId="3" xfId="1" applyNumberFormat="1" applyFont="1" applyFill="1" applyBorder="1" applyAlignment="1">
      <alignment horizontal="right" vertical="center"/>
    </xf>
    <xf numFmtId="3" fontId="11" fillId="2" borderId="3" xfId="0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164" fontId="13" fillId="2" borderId="0" xfId="0" applyNumberFormat="1" applyFont="1" applyFill="1" applyBorder="1" applyAlignment="1">
      <alignment horizontal="left"/>
    </xf>
    <xf numFmtId="165" fontId="7" fillId="3" borderId="11" xfId="0" applyNumberFormat="1" applyFont="1" applyFill="1" applyBorder="1" applyAlignment="1">
      <alignment horizontal="right"/>
    </xf>
    <xf numFmtId="0" fontId="7" fillId="3" borderId="19" xfId="0" applyFont="1" applyFill="1" applyBorder="1"/>
    <xf numFmtId="0" fontId="9" fillId="2" borderId="19" xfId="0" applyFont="1" applyFill="1" applyBorder="1" applyAlignment="1">
      <alignment horizontal="left"/>
    </xf>
    <xf numFmtId="0" fontId="7" fillId="2" borderId="13" xfId="0" applyFont="1" applyFill="1" applyBorder="1"/>
    <xf numFmtId="0" fontId="9" fillId="2" borderId="21" xfId="0" applyFont="1" applyFill="1" applyBorder="1" applyAlignment="1">
      <alignment horizontal="left"/>
    </xf>
    <xf numFmtId="0" fontId="7" fillId="2" borderId="17" xfId="0" applyFont="1" applyFill="1" applyBorder="1"/>
    <xf numFmtId="3" fontId="9" fillId="2" borderId="7" xfId="0" applyNumberFormat="1" applyFont="1" applyFill="1" applyBorder="1"/>
    <xf numFmtId="164" fontId="7" fillId="2" borderId="7" xfId="1" applyNumberFormat="1" applyFont="1" applyFill="1" applyBorder="1"/>
    <xf numFmtId="164" fontId="7" fillId="2" borderId="8" xfId="1" applyNumberFormat="1" applyFont="1" applyFill="1" applyBorder="1"/>
    <xf numFmtId="0" fontId="18" fillId="4" borderId="21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164" fontId="9" fillId="2" borderId="11" xfId="1" applyNumberFormat="1" applyFont="1" applyFill="1" applyBorder="1"/>
    <xf numFmtId="3" fontId="9" fillId="3" borderId="13" xfId="0" applyNumberFormat="1" applyFont="1" applyFill="1" applyBorder="1" applyAlignment="1">
      <alignment horizontal="right"/>
    </xf>
    <xf numFmtId="164" fontId="9" fillId="3" borderId="11" xfId="1" applyNumberFormat="1" applyFont="1" applyFill="1" applyBorder="1"/>
    <xf numFmtId="0" fontId="19" fillId="4" borderId="2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/>
    </xf>
    <xf numFmtId="164" fontId="7" fillId="2" borderId="6" xfId="1" applyNumberFormat="1" applyFont="1" applyFill="1" applyBorder="1" applyAlignment="1">
      <alignment horizontal="left"/>
    </xf>
    <xf numFmtId="164" fontId="11" fillId="2" borderId="0" xfId="1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5" fontId="9" fillId="2" borderId="11" xfId="0" applyNumberFormat="1" applyFont="1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2" xfId="0" applyFill="1" applyBorder="1"/>
    <xf numFmtId="0" fontId="15" fillId="2" borderId="0" xfId="0" applyFont="1" applyFill="1" applyBorder="1"/>
    <xf numFmtId="3" fontId="15" fillId="2" borderId="0" xfId="0" applyNumberFormat="1" applyFont="1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10" xfId="0" applyFill="1" applyBorder="1"/>
    <xf numFmtId="0" fontId="15" fillId="2" borderId="0" xfId="0" applyFont="1" applyFill="1" applyBorder="1" applyAlignment="1">
      <alignment horizontal="center" vertical="center"/>
    </xf>
    <xf numFmtId="0" fontId="18" fillId="2" borderId="0" xfId="0" applyFont="1" applyFill="1" applyBorder="1"/>
    <xf numFmtId="0" fontId="20" fillId="4" borderId="0" xfId="0" applyFont="1" applyFill="1" applyBorder="1" applyAlignment="1">
      <alignment horizontal="center" vertical="center"/>
    </xf>
    <xf numFmtId="165" fontId="15" fillId="2" borderId="0" xfId="0" applyNumberFormat="1" applyFont="1" applyFill="1" applyBorder="1"/>
    <xf numFmtId="164" fontId="15" fillId="2" borderId="0" xfId="1" applyNumberFormat="1" applyFont="1" applyFill="1" applyBorder="1"/>
    <xf numFmtId="0" fontId="15" fillId="3" borderId="0" xfId="0" applyFont="1" applyFill="1" applyBorder="1" applyAlignment="1">
      <alignment vertical="center"/>
    </xf>
    <xf numFmtId="165" fontId="15" fillId="3" borderId="0" xfId="0" applyNumberFormat="1" applyFont="1" applyFill="1" applyBorder="1" applyAlignment="1">
      <alignment vertical="center"/>
    </xf>
    <xf numFmtId="164" fontId="15" fillId="3" borderId="0" xfId="1" applyNumberFormat="1" applyFont="1" applyFill="1" applyBorder="1" applyAlignment="1">
      <alignment vertical="center"/>
    </xf>
    <xf numFmtId="165" fontId="15" fillId="3" borderId="0" xfId="0" applyNumberFormat="1" applyFont="1" applyFill="1" applyBorder="1"/>
    <xf numFmtId="3" fontId="15" fillId="3" borderId="0" xfId="0" applyNumberFormat="1" applyFont="1" applyFill="1" applyBorder="1"/>
    <xf numFmtId="164" fontId="15" fillId="2" borderId="0" xfId="1" applyNumberFormat="1" applyFont="1" applyFill="1" applyBorder="1" applyAlignment="1">
      <alignment horizontal="center"/>
    </xf>
    <xf numFmtId="164" fontId="15" fillId="3" borderId="0" xfId="1" applyNumberFormat="1" applyFont="1" applyFill="1" applyBorder="1" applyAlignment="1">
      <alignment horizontal="center"/>
    </xf>
    <xf numFmtId="165" fontId="22" fillId="2" borderId="0" xfId="0" applyNumberFormat="1" applyFont="1" applyFill="1" applyBorder="1"/>
    <xf numFmtId="165" fontId="22" fillId="3" borderId="0" xfId="0" applyNumberFormat="1" applyFont="1" applyFill="1" applyBorder="1"/>
    <xf numFmtId="164" fontId="22" fillId="2" borderId="0" xfId="1" applyNumberFormat="1" applyFont="1" applyFill="1" applyBorder="1" applyAlignment="1">
      <alignment horizontal="center"/>
    </xf>
    <xf numFmtId="164" fontId="22" fillId="3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 applyAlignment="1">
      <alignment horizontal="center" vertical="center"/>
    </xf>
    <xf numFmtId="164" fontId="15" fillId="3" borderId="0" xfId="1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right"/>
    </xf>
    <xf numFmtId="164" fontId="15" fillId="2" borderId="0" xfId="1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1" fontId="15" fillId="2" borderId="0" xfId="0" applyNumberFormat="1" applyFont="1" applyFill="1" applyBorder="1" applyAlignment="1">
      <alignment horizontal="right"/>
    </xf>
    <xf numFmtId="165" fontId="15" fillId="3" borderId="0" xfId="0" applyNumberFormat="1" applyFont="1" applyFill="1" applyBorder="1" applyAlignment="1">
      <alignment horizontal="right"/>
    </xf>
    <xf numFmtId="164" fontId="15" fillId="3" borderId="0" xfId="1" applyNumberFormat="1" applyFont="1" applyFill="1" applyBorder="1" applyAlignment="1">
      <alignment horizontal="right" vertical="center"/>
    </xf>
    <xf numFmtId="9" fontId="15" fillId="2" borderId="0" xfId="0" applyNumberFormat="1" applyFont="1" applyFill="1" applyBorder="1"/>
    <xf numFmtId="164" fontId="15" fillId="3" borderId="0" xfId="1" applyNumberFormat="1" applyFont="1" applyFill="1" applyBorder="1"/>
    <xf numFmtId="164" fontId="20" fillId="2" borderId="0" xfId="1" applyNumberFormat="1" applyFont="1" applyFill="1" applyBorder="1"/>
    <xf numFmtId="0" fontId="15" fillId="3" borderId="0" xfId="0" applyFont="1" applyFill="1" applyBorder="1"/>
    <xf numFmtId="0" fontId="15" fillId="2" borderId="0" xfId="0" applyFont="1" applyFill="1" applyBorder="1" applyAlignment="1">
      <alignment horizontal="left"/>
    </xf>
    <xf numFmtId="164" fontId="15" fillId="3" borderId="2" xfId="1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/>
    <xf numFmtId="0" fontId="15" fillId="2" borderId="2" xfId="0" applyFont="1" applyFill="1" applyBorder="1"/>
    <xf numFmtId="0" fontId="17" fillId="2" borderId="0" xfId="0" applyFont="1" applyFill="1" applyBorder="1"/>
    <xf numFmtId="0" fontId="16" fillId="2" borderId="0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165" fontId="25" fillId="2" borderId="0" xfId="0" applyNumberFormat="1" applyFont="1" applyFill="1" applyBorder="1"/>
    <xf numFmtId="3" fontId="25" fillId="3" borderId="0" xfId="0" applyNumberFormat="1" applyFont="1" applyFill="1" applyBorder="1"/>
    <xf numFmtId="164" fontId="25" fillId="2" borderId="0" xfId="1" applyNumberFormat="1" applyFont="1" applyFill="1" applyBorder="1" applyAlignment="1">
      <alignment horizontal="center"/>
    </xf>
    <xf numFmtId="164" fontId="25" fillId="3" borderId="0" xfId="1" applyNumberFormat="1" applyFont="1" applyFill="1" applyBorder="1" applyAlignment="1">
      <alignment horizontal="center"/>
    </xf>
    <xf numFmtId="165" fontId="15" fillId="3" borderId="0" xfId="0" applyNumberFormat="1" applyFont="1" applyFill="1" applyBorder="1" applyAlignment="1">
      <alignment horizontal="right" vertical="center"/>
    </xf>
    <xf numFmtId="173" fontId="18" fillId="2" borderId="0" xfId="30" applyNumberFormat="1" applyFont="1" applyFill="1"/>
    <xf numFmtId="0" fontId="26" fillId="2" borderId="2" xfId="0" applyFont="1" applyFill="1" applyBorder="1"/>
    <xf numFmtId="164" fontId="0" fillId="2" borderId="2" xfId="0" applyNumberFormat="1" applyFill="1" applyBorder="1"/>
    <xf numFmtId="0" fontId="3" fillId="0" borderId="0" xfId="2"/>
    <xf numFmtId="3" fontId="27" fillId="2" borderId="7" xfId="0" applyNumberFormat="1" applyFont="1" applyFill="1" applyBorder="1"/>
    <xf numFmtId="0" fontId="28" fillId="2" borderId="0" xfId="0" applyFont="1" applyFill="1" applyBorder="1"/>
    <xf numFmtId="165" fontId="28" fillId="2" borderId="2" xfId="0" applyNumberFormat="1" applyFont="1" applyFill="1" applyBorder="1"/>
    <xf numFmtId="9" fontId="28" fillId="2" borderId="0" xfId="1" applyFont="1" applyFill="1" applyBorder="1" applyAlignment="1">
      <alignment horizontal="left"/>
    </xf>
    <xf numFmtId="165" fontId="29" fillId="2" borderId="2" xfId="0" applyNumberFormat="1" applyFont="1" applyFill="1" applyBorder="1"/>
    <xf numFmtId="9" fontId="29" fillId="2" borderId="0" xfId="1" applyFont="1" applyFill="1" applyBorder="1" applyAlignment="1">
      <alignment horizontal="left"/>
    </xf>
    <xf numFmtId="0" fontId="30" fillId="2" borderId="0" xfId="0" applyFont="1" applyFill="1"/>
    <xf numFmtId="173" fontId="20" fillId="2" borderId="0" xfId="30" applyNumberFormat="1" applyFont="1" applyFill="1"/>
    <xf numFmtId="165" fontId="18" fillId="2" borderId="0" xfId="0" applyNumberFormat="1" applyFont="1" applyFill="1"/>
    <xf numFmtId="0" fontId="9" fillId="2" borderId="0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 vertical="center"/>
    </xf>
    <xf numFmtId="3" fontId="27" fillId="2" borderId="13" xfId="0" applyNumberFormat="1" applyFont="1" applyFill="1" applyBorder="1" applyAlignment="1">
      <alignment horizontal="right"/>
    </xf>
    <xf numFmtId="3" fontId="27" fillId="2" borderId="11" xfId="0" applyNumberFormat="1" applyFont="1" applyFill="1" applyBorder="1"/>
    <xf numFmtId="0" fontId="20" fillId="4" borderId="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3" fontId="2" fillId="2" borderId="7" xfId="0" applyNumberFormat="1" applyFont="1" applyFill="1" applyBorder="1"/>
    <xf numFmtId="3" fontId="9" fillId="2" borderId="11" xfId="0" applyNumberFormat="1" applyFont="1" applyFill="1" applyBorder="1"/>
    <xf numFmtId="165" fontId="31" fillId="2" borderId="0" xfId="0" applyNumberFormat="1" applyFont="1" applyFill="1" applyBorder="1"/>
    <xf numFmtId="3" fontId="11" fillId="2" borderId="0" xfId="0" applyNumberFormat="1" applyFont="1" applyFill="1"/>
    <xf numFmtId="164" fontId="0" fillId="2" borderId="0" xfId="1" applyNumberFormat="1" applyFont="1" applyFill="1"/>
    <xf numFmtId="0" fontId="15" fillId="2" borderId="0" xfId="0" applyFont="1" applyFill="1" applyBorder="1" applyAlignment="1">
      <alignment vertical="center"/>
    </xf>
    <xf numFmtId="0" fontId="11" fillId="2" borderId="22" xfId="0" applyFont="1" applyFill="1" applyBorder="1"/>
    <xf numFmtId="0" fontId="20" fillId="4" borderId="22" xfId="0" applyFont="1" applyFill="1" applyBorder="1" applyAlignment="1">
      <alignment horizontal="center" vertical="center"/>
    </xf>
    <xf numFmtId="164" fontId="15" fillId="2" borderId="22" xfId="1" applyNumberFormat="1" applyFont="1" applyFill="1" applyBorder="1" applyAlignment="1">
      <alignment horizontal="right"/>
    </xf>
    <xf numFmtId="164" fontId="15" fillId="3" borderId="22" xfId="1" applyNumberFormat="1" applyFont="1" applyFill="1" applyBorder="1" applyAlignment="1">
      <alignment horizontal="right" vertical="center"/>
    </xf>
    <xf numFmtId="0" fontId="0" fillId="2" borderId="0" xfId="0" applyFont="1" applyFill="1"/>
    <xf numFmtId="173" fontId="16" fillId="2" borderId="0" xfId="30" applyNumberFormat="1" applyFont="1" applyFill="1"/>
    <xf numFmtId="173" fontId="0" fillId="2" borderId="0" xfId="30" applyNumberFormat="1" applyFont="1" applyFill="1"/>
    <xf numFmtId="3" fontId="18" fillId="2" borderId="0" xfId="0" applyNumberFormat="1" applyFont="1" applyFill="1"/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2" fillId="5" borderId="6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64" fontId="15" fillId="2" borderId="0" xfId="1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Macro Región Norte: Presupuesto y ejecución de canon, y otros  2017
(Gobiernos Regionales y Locales)
</a:t>
            </a:r>
          </a:p>
        </c:rich>
      </c:tx>
      <c:layout>
        <c:manualLayout>
          <c:xMode val="edge"/>
          <c:yMode val="edge"/>
          <c:x val="0.18499951385297622"/>
          <c:y val="3.0868055555555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259955636086035E-2"/>
          <c:y val="0.2760678393123443"/>
          <c:w val="0.85664216128974524"/>
          <c:h val="0.55598373486722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Norte!$K$11</c:f>
              <c:strCache>
                <c:ptCount val="1"/>
                <c:pt idx="0">
                  <c:v>Presupuesto (Millones de S)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Norte!$F$12:$F$16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Norte!$K$12:$K$16</c:f>
              <c:numCache>
                <c:formatCode>#,##0.0</c:formatCode>
                <c:ptCount val="5"/>
                <c:pt idx="0">
                  <c:v>714.55199400000004</c:v>
                </c:pt>
                <c:pt idx="1">
                  <c:v>616.24147000000005</c:v>
                </c:pt>
                <c:pt idx="2">
                  <c:v>108.637742</c:v>
                </c:pt>
                <c:pt idx="3">
                  <c:v>560.81464099999994</c:v>
                </c:pt>
                <c:pt idx="4">
                  <c:v>145.96482599999999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92640"/>
        <c:axId val="69391104"/>
      </c:barChart>
      <c:lineChart>
        <c:grouping val="standard"/>
        <c:varyColors val="0"/>
        <c:ser>
          <c:idx val="1"/>
          <c:order val="1"/>
          <c:tx>
            <c:strRef>
              <c:f>Norte!$L$11</c:f>
              <c:strCache>
                <c:ptCount val="1"/>
                <c:pt idx="0">
                  <c:v>Ejecución (%)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</c:marker>
          <c:dLbls>
            <c:dLbl>
              <c:idx val="0"/>
              <c:layout>
                <c:manualLayout>
                  <c:x val="-4.3862822778100545E-2"/>
                  <c:y val="-0.116717333111030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Norte!$F$12:$F$16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Norte!$L$12:$L$16</c:f>
              <c:numCache>
                <c:formatCode>0.0%</c:formatCode>
                <c:ptCount val="5"/>
                <c:pt idx="0">
                  <c:v>0.60561678035146593</c:v>
                </c:pt>
                <c:pt idx="1">
                  <c:v>0.61327760528677178</c:v>
                </c:pt>
                <c:pt idx="2">
                  <c:v>0.38332639498343035</c:v>
                </c:pt>
                <c:pt idx="3">
                  <c:v>0.68093390593203151</c:v>
                </c:pt>
                <c:pt idx="4">
                  <c:v>0.64965597259712426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86304"/>
        <c:axId val="74784768"/>
      </c:lineChart>
      <c:valAx>
        <c:axId val="69391104"/>
        <c:scaling>
          <c:orientation val="minMax"/>
        </c:scaling>
        <c:delete val="0"/>
        <c:axPos val="r"/>
        <c:numFmt formatCode="#,##0.0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600">
                <a:solidFill>
                  <a:schemeClr val="bg1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69392640"/>
        <c:crosses val="max"/>
        <c:crossBetween val="between"/>
      </c:valAx>
      <c:catAx>
        <c:axId val="69392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9391104"/>
        <c:crosses val="autoZero"/>
        <c:auto val="1"/>
        <c:lblAlgn val="ctr"/>
        <c:lblOffset val="100"/>
        <c:noMultiLvlLbl val="0"/>
      </c:catAx>
      <c:valAx>
        <c:axId val="74784768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600">
                <a:solidFill>
                  <a:schemeClr val="bg1"/>
                </a:solidFill>
              </a:defRPr>
            </a:pPr>
            <a:endParaRPr lang="es-PE"/>
          </a:p>
        </c:txPr>
        <c:crossAx val="74786304"/>
        <c:crosses val="autoZero"/>
        <c:crossBetween val="between"/>
      </c:valAx>
      <c:catAx>
        <c:axId val="74786304"/>
        <c:scaling>
          <c:orientation val="minMax"/>
        </c:scaling>
        <c:delete val="1"/>
        <c:axPos val="b"/>
        <c:majorTickMark val="out"/>
        <c:minorTickMark val="none"/>
        <c:tickLblPos val="nextTo"/>
        <c:crossAx val="747847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9933780686993086"/>
          <c:y val="0.13422604166666666"/>
          <c:w val="0.61507229199964342"/>
          <c:h val="0.14582357191794373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Norte: Ejecución de canon, sobrecanon, regalías, renta de aduanas y participaciones,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7222465915892742E-2"/>
          <c:y val="0.26124999999999998"/>
          <c:w val="0.89552056484614539"/>
          <c:h val="0.53679791666666665"/>
        </c:manualLayout>
      </c:layout>
      <c:barChart>
        <c:barDir val="col"/>
        <c:grouping val="clustered"/>
        <c:varyColors val="0"/>
        <c:ser>
          <c:idx val="0"/>
          <c:order val="0"/>
          <c:tx>
            <c:v>GR</c:v>
          </c:tx>
          <c:invertIfNegative val="0"/>
          <c:dLbls>
            <c:dLbl>
              <c:idx val="0"/>
              <c:layout>
                <c:manualLayout>
                  <c:x val="-7.051692794946768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solidFill>
                      <a:schemeClr val="accent2">
                        <a:lumMod val="50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Norte!$F$12:$F$16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Norte!$H$12:$H$16</c:f>
              <c:numCache>
                <c:formatCode>0.0%</c:formatCode>
                <c:ptCount val="5"/>
                <c:pt idx="0">
                  <c:v>0.65534362205165919</c:v>
                </c:pt>
                <c:pt idx="1">
                  <c:v>0.54562371513863572</c:v>
                </c:pt>
                <c:pt idx="2">
                  <c:v>0.33693479241395702</c:v>
                </c:pt>
                <c:pt idx="3">
                  <c:v>0.75846100724761578</c:v>
                </c:pt>
                <c:pt idx="4">
                  <c:v>0.61411917959471218</c:v>
                </c:pt>
              </c:numCache>
            </c:numRef>
          </c:val>
        </c:ser>
        <c:ser>
          <c:idx val="1"/>
          <c:order val="1"/>
          <c:tx>
            <c:v>GL</c:v>
          </c:tx>
          <c:invertIfNegative val="0"/>
          <c:dLbls>
            <c:dLbl>
              <c:idx val="0"/>
              <c:layout>
                <c:manualLayout>
                  <c:x val="7.051692794946768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022570599290242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75282132491128E-2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75282132491128E-2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402257059929024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516927949467682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4022570599290242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Norte!$F$12:$F$16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Norte!$J$12:$J$16</c:f>
              <c:numCache>
                <c:formatCode>0.0%</c:formatCode>
                <c:ptCount val="5"/>
                <c:pt idx="0">
                  <c:v>0.59072792623237158</c:v>
                </c:pt>
                <c:pt idx="1">
                  <c:v>0.62772892484226939</c:v>
                </c:pt>
                <c:pt idx="2">
                  <c:v>0.38944062196065726</c:v>
                </c:pt>
                <c:pt idx="3">
                  <c:v>0.66213823972819597</c:v>
                </c:pt>
                <c:pt idx="4">
                  <c:v>0.66641257532373233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837376"/>
        <c:axId val="74839168"/>
      </c:barChart>
      <c:catAx>
        <c:axId val="74837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4839168"/>
        <c:crosses val="autoZero"/>
        <c:auto val="1"/>
        <c:lblAlgn val="ctr"/>
        <c:lblOffset val="100"/>
        <c:noMultiLvlLbl val="0"/>
      </c:catAx>
      <c:valAx>
        <c:axId val="74839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483737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42545213196178833"/>
          <c:y val="0.15179791666666662"/>
          <c:w val="0.1532064472831364"/>
          <c:h val="0.13817708333333334"/>
        </c:manualLayout>
      </c:layout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Macro Región</a:t>
            </a:r>
            <a:r>
              <a:rPr lang="en-US" sz="1000" baseline="0">
                <a:latin typeface="Arial Narrow" panose="020B0606020202030204" pitchFamily="34" charset="0"/>
              </a:rPr>
              <a:t> Norte</a:t>
            </a:r>
            <a:r>
              <a:rPr lang="en-US" sz="1000">
                <a:latin typeface="Arial Narrow" panose="020B0606020202030204" pitchFamily="34" charset="0"/>
              </a:rPr>
              <a:t>: </a:t>
            </a:r>
          </a:p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 b="0">
                <a:latin typeface="Arial Narrow" panose="020B0606020202030204" pitchFamily="34" charset="0"/>
              </a:rPr>
              <a:t>Ejecución de los recursos de canon, sobrecanon, regalías, renta de aduanas y</a:t>
            </a:r>
            <a:r>
              <a:rPr lang="en-US" sz="1000" b="0" baseline="0">
                <a:latin typeface="Arial Narrow" panose="020B0606020202030204" pitchFamily="34" charset="0"/>
              </a:rPr>
              <a:t> </a:t>
            </a:r>
            <a:r>
              <a:rPr lang="en-US" sz="1000" b="0">
                <a:latin typeface="Arial Narrow" panose="020B0606020202030204" pitchFamily="34" charset="0"/>
              </a:rPr>
              <a:t>participaciones, 2010-2017</a:t>
            </a:r>
            <a:r>
              <a:rPr lang="en-US" sz="1000" b="0" baseline="0">
                <a:latin typeface="Arial Narrow" panose="020B0606020202030204" pitchFamily="34" charset="0"/>
              </a:rPr>
              <a:t>  </a:t>
            </a:r>
            <a:r>
              <a:rPr lang="en-US" sz="1000" b="0">
                <a:latin typeface="Arial Narrow" panose="020B0606020202030204" pitchFamily="34" charset="0"/>
              </a:rPr>
              <a:t>(% avance)</a:t>
            </a:r>
            <a:r>
              <a:rPr lang="en-US" sz="1000">
                <a:latin typeface="Arial Narrow" panose="020B0606020202030204" pitchFamily="34" charset="0"/>
              </a:rPr>
              <a:t>
</a:t>
            </a:r>
          </a:p>
        </c:rich>
      </c:tx>
      <c:layout>
        <c:manualLayout>
          <c:xMode val="edge"/>
          <c:yMode val="edge"/>
          <c:x val="0.14839252798354069"/>
          <c:y val="2.20486111111111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869144979758628E-2"/>
          <c:y val="0.14156319444444446"/>
          <c:w val="0.88137055555555555"/>
          <c:h val="0.690639583333333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Norte!$L$20:$L$21</c:f>
              <c:strCache>
                <c:ptCount val="1"/>
                <c:pt idx="0">
                  <c:v>Avance G. Regional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solidFill>
                      <a:srgbClr val="00206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Norte!$D$22:$E$29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Norte!$L$22:$L$29</c:f>
              <c:numCache>
                <c:formatCode>0.0%</c:formatCode>
                <c:ptCount val="8"/>
                <c:pt idx="0">
                  <c:v>0.56658596416909857</c:v>
                </c:pt>
                <c:pt idx="1">
                  <c:v>0.62805907197910438</c:v>
                </c:pt>
                <c:pt idx="2">
                  <c:v>0.76250535723121293</c:v>
                </c:pt>
                <c:pt idx="3">
                  <c:v>0.79602854007256563</c:v>
                </c:pt>
                <c:pt idx="4">
                  <c:v>0.73354381554974646</c:v>
                </c:pt>
                <c:pt idx="5">
                  <c:v>0.68283174799553314</c:v>
                </c:pt>
                <c:pt idx="6">
                  <c:v>0.72148005284926509</c:v>
                </c:pt>
                <c:pt idx="7">
                  <c:v>0.64047258754275804</c:v>
                </c:pt>
              </c:numCache>
            </c:numRef>
          </c:val>
        </c:ser>
        <c:ser>
          <c:idx val="3"/>
          <c:order val="1"/>
          <c:tx>
            <c:strRef>
              <c:f>Norte!$M$20:$M$21</c:f>
              <c:strCache>
                <c:ptCount val="1"/>
                <c:pt idx="0">
                  <c:v>Avance G. Locales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51805742254622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11111111111111E-2"/>
                  <c:y val="-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7592592592592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81481481481481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632034352751949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462962962962964E-2"/>
                  <c:y val="-1.32291666666665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solidFill>
                      <a:schemeClr val="accent2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Norte!$D$22:$E$29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Norte!$M$22:$M$29</c:f>
              <c:numCache>
                <c:formatCode>0.0%</c:formatCode>
                <c:ptCount val="8"/>
                <c:pt idx="0">
                  <c:v>0.69948174602795787</c:v>
                </c:pt>
                <c:pt idx="1">
                  <c:v>0.57372870289248645</c:v>
                </c:pt>
                <c:pt idx="2">
                  <c:v>0.67731536160916828</c:v>
                </c:pt>
                <c:pt idx="3">
                  <c:v>0.66638631400852189</c:v>
                </c:pt>
                <c:pt idx="4">
                  <c:v>0.77543887029742997</c:v>
                </c:pt>
                <c:pt idx="5">
                  <c:v>0.6246273065691661</c:v>
                </c:pt>
                <c:pt idx="6">
                  <c:v>0.69164055029593308</c:v>
                </c:pt>
                <c:pt idx="7">
                  <c:v>0.61373401968245223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89408"/>
        <c:axId val="86295296"/>
      </c:barChart>
      <c:catAx>
        <c:axId val="86289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86295296"/>
        <c:crosses val="autoZero"/>
        <c:auto val="1"/>
        <c:lblAlgn val="ctr"/>
        <c:lblOffset val="100"/>
        <c:noMultiLvlLbl val="0"/>
      </c:catAx>
      <c:valAx>
        <c:axId val="86295296"/>
        <c:scaling>
          <c:orientation val="minMax"/>
          <c:max val="1"/>
          <c:min val="0.4"/>
        </c:scaling>
        <c:delete val="0"/>
        <c:axPos val="l"/>
        <c:numFmt formatCode="0.0%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700">
                <a:solidFill>
                  <a:schemeClr val="bg1"/>
                </a:solidFill>
              </a:defRPr>
            </a:pPr>
            <a:endParaRPr lang="es-PE"/>
          </a:p>
        </c:txPr>
        <c:crossAx val="86289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4896946749564"/>
          <c:y val="0.19293819444444443"/>
          <c:w val="0.38674968989570746"/>
          <c:h val="8.740069444444444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Norte</a:t>
            </a:r>
            <a:r>
              <a:rPr lang="en-US" sz="900" b="0"/>
              <a:t>:</a:t>
            </a:r>
          </a:p>
          <a:p>
            <a:pPr>
              <a:defRPr sz="1000"/>
            </a:pPr>
            <a:r>
              <a:rPr lang="en-US" sz="900" b="0"/>
              <a:t>Transferencias de Canon, sobrecanon, regalías, renta de aduanas y participaciones </a:t>
            </a:r>
          </a:p>
          <a:p>
            <a:pPr>
              <a:defRPr sz="1000"/>
            </a:pPr>
            <a:r>
              <a:rPr lang="en-US" sz="900" b="0"/>
              <a:t>a Gobiernos Regionales  y Locales, 2017</a:t>
            </a:r>
            <a:r>
              <a:rPr lang="en-US" sz="900" b="0" baseline="0"/>
              <a:t>  </a:t>
            </a:r>
            <a:r>
              <a:rPr lang="en-US" sz="900" b="0"/>
              <a:t>(Millones S/)</a:t>
            </a:r>
            <a:r>
              <a:rPr lang="en-US" sz="1000"/>
              <a:t>
</a:t>
            </a:r>
          </a:p>
        </c:rich>
      </c:tx>
      <c:layout>
        <c:manualLayout>
          <c:xMode val="edge"/>
          <c:yMode val="edge"/>
          <c:x val="0.13217181640936029"/>
          <c:y val="1.7638888888888888E-2"/>
        </c:manualLayout>
      </c:layout>
      <c:overlay val="0"/>
    </c:title>
    <c:autoTitleDeleted val="0"/>
    <c:view3D>
      <c:rotX val="4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15078981369795"/>
          <c:y val="0.31063645833333331"/>
          <c:w val="0.63301466165886322"/>
          <c:h val="0.52474340277777776"/>
        </c:manualLayout>
      </c:layout>
      <c:pie3D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7.0651340483395983E-2"/>
                  <c:y val="-2.204895833333333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4.5077775008164782E-2"/>
                  <c:y val="-4.4100694444444448E-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6.5713250627856393E-2"/>
                  <c:y val="-3.1053819444444443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6.7991396726986605E-2"/>
                  <c:y val="-5.2916666666666626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2503761747852574"/>
                  <c:y val="5.198715277777777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2.2348321480857875E-2"/>
                  <c:y val="-3.2453819444444441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1.1889747476094384E-2"/>
                  <c:y val="-7.0659722222222218E-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2.1191417535625073E-2"/>
                  <c:y val="-1.856840277777777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solidFill>
                    <a:schemeClr val="accent2"/>
                  </a:solidFill>
                </a:ln>
              </c:spPr>
            </c:leaderLines>
          </c:dLbls>
          <c:cat>
            <c:strRef>
              <c:f>Norte!$R$60:$R$64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Norte!$T$60:$T$64</c:f>
              <c:numCache>
                <c:formatCode>_ * #,##0.0_ ;_ * \-#,##0.0_ ;_ * "-"??_ ;_ @_ </c:formatCode>
                <c:ptCount val="5"/>
                <c:pt idx="0">
                  <c:v>418.25796102999993</c:v>
                </c:pt>
                <c:pt idx="1">
                  <c:v>440.70602116999993</c:v>
                </c:pt>
                <c:pt idx="2">
                  <c:v>70.085185639999992</c:v>
                </c:pt>
                <c:pt idx="3">
                  <c:v>444.38750040000008</c:v>
                </c:pt>
                <c:pt idx="4">
                  <c:v>107.63809280999999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Transferencia de Canon a la Macro Región Norte, 2017</a:t>
            </a:r>
          </a:p>
          <a:p>
            <a:pPr>
              <a:defRPr sz="1100"/>
            </a:pPr>
            <a:r>
              <a:rPr lang="en-US" sz="1100" b="0"/>
              <a:t>(En Porcentajes</a:t>
            </a:r>
            <a:r>
              <a:rPr lang="en-US" sz="1100" b="0" baseline="0"/>
              <a:t> %)</a:t>
            </a:r>
            <a:endParaRPr lang="en-US" sz="11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421853763520363"/>
          <c:y val="0.18762928179406549"/>
          <c:w val="0.62892928112397295"/>
          <c:h val="0.71370929732114852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21494950178794248"/>
                  <c:y val="-0.12838173374135736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50" b="1">
                      <a:solidFill>
                        <a:srgbClr val="00B05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37333334521063694"/>
                  <c:y val="-2.246675917883357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030281111279125"/>
                  <c:y val="0.33058231363140916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6969697509574405"/>
                  <c:y val="0.3851444430657194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50" b="1">
                      <a:solidFill>
                        <a:srgbClr val="00206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50" b="1"/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Norte!$V$78:$V$81</c:f>
              <c:strCache>
                <c:ptCount val="4"/>
                <c:pt idx="0">
                  <c:v>MINERO</c:v>
                </c:pt>
                <c:pt idx="1">
                  <c:v>PETROLERO</c:v>
                </c:pt>
                <c:pt idx="2">
                  <c:v>PESQUERO</c:v>
                </c:pt>
                <c:pt idx="3">
                  <c:v>HIDROENERGÉTICO</c:v>
                </c:pt>
              </c:strCache>
            </c:strRef>
          </c:cat>
          <c:val>
            <c:numRef>
              <c:f>Norte!$W$78:$W$81</c:f>
              <c:numCache>
                <c:formatCode>#,##0.0</c:formatCode>
                <c:ptCount val="4"/>
                <c:pt idx="0">
                  <c:v>335.05092854999998</c:v>
                </c:pt>
                <c:pt idx="1">
                  <c:v>280.73196361999999</c:v>
                </c:pt>
                <c:pt idx="2">
                  <c:v>8.0398079100000004</c:v>
                </c:pt>
                <c:pt idx="3">
                  <c:v>5.1039183699999997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6"/>
      </c:doughnutChart>
    </c:plotArea>
    <c:legend>
      <c:legendPos val="r"/>
      <c:layout>
        <c:manualLayout>
          <c:xMode val="edge"/>
          <c:yMode val="edge"/>
          <c:x val="0.34179220048650921"/>
          <c:y val="0.41905838248937249"/>
          <c:w val="0.2866783197861551"/>
          <c:h val="0.22814703318737103"/>
        </c:manualLayout>
      </c:layout>
      <c:overlay val="0"/>
      <c:txPr>
        <a:bodyPr/>
        <a:lstStyle/>
        <a:p>
          <a:pPr>
            <a:defRPr sz="1050" b="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Transferencias de Canon, sobrecanon, regalías, renta de aduanas y participaciones 
a Gobiernos Regionales  y Locales, 2009 - 2017  (Millones S/)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7370770536290921E-2"/>
          <c:y val="0.23857708333333333"/>
          <c:w val="0.91265248750194938"/>
          <c:h val="0.606854861111111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Norte!$D$57</c:f>
              <c:strCache>
                <c:ptCount val="1"/>
                <c:pt idx="0">
                  <c:v>G. Regionales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7.0484509780234482E-3"/>
                  <c:y val="1.32291666666665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89673186822985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0484509780234482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Norte!$C$58:$C$66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Norte!$D$58:$D$66</c:f>
              <c:numCache>
                <c:formatCode>#,##0.0</c:formatCode>
                <c:ptCount val="9"/>
                <c:pt idx="0">
                  <c:v>680.41019746000006</c:v>
                </c:pt>
                <c:pt idx="1">
                  <c:v>695.80083356</c:v>
                </c:pt>
                <c:pt idx="2">
                  <c:v>633.36256443999991</c:v>
                </c:pt>
                <c:pt idx="3">
                  <c:v>637.81910101000005</c:v>
                </c:pt>
                <c:pt idx="4">
                  <c:v>625.65879676999998</c:v>
                </c:pt>
                <c:pt idx="5">
                  <c:v>497.28399078000001</c:v>
                </c:pt>
                <c:pt idx="6">
                  <c:v>413.46029475</c:v>
                </c:pt>
                <c:pt idx="7">
                  <c:v>315.97104916000001</c:v>
                </c:pt>
                <c:pt idx="8">
                  <c:v>292.06640308999999</c:v>
                </c:pt>
              </c:numCache>
            </c:numRef>
          </c:val>
        </c:ser>
        <c:ser>
          <c:idx val="2"/>
          <c:order val="1"/>
          <c:tx>
            <c:strRef>
              <c:f>Norte!$E$57</c:f>
              <c:strCache>
                <c:ptCount val="1"/>
                <c:pt idx="0">
                  <c:v>G. Locales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Norte!$C$58:$C$66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Norte!$E$58:$E$66</c:f>
              <c:numCache>
                <c:formatCode>#,##0.0</c:formatCode>
                <c:ptCount val="9"/>
                <c:pt idx="0">
                  <c:v>2008.16530545</c:v>
                </c:pt>
                <c:pt idx="1">
                  <c:v>1415.99780291</c:v>
                </c:pt>
                <c:pt idx="2">
                  <c:v>1543.00909069</c:v>
                </c:pt>
                <c:pt idx="3">
                  <c:v>1828.6646653400003</c:v>
                </c:pt>
                <c:pt idx="4">
                  <c:v>1880.23658439</c:v>
                </c:pt>
                <c:pt idx="5">
                  <c:v>1797.8488971900001</c:v>
                </c:pt>
                <c:pt idx="6">
                  <c:v>1283.53040687</c:v>
                </c:pt>
                <c:pt idx="7">
                  <c:v>1078.3256242500001</c:v>
                </c:pt>
                <c:pt idx="8">
                  <c:v>1189.0083579599998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58208"/>
        <c:axId val="86559744"/>
      </c:barChart>
      <c:catAx>
        <c:axId val="8655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6559744"/>
        <c:crosses val="autoZero"/>
        <c:auto val="1"/>
        <c:lblAlgn val="ctr"/>
        <c:lblOffset val="100"/>
        <c:noMultiLvlLbl val="0"/>
      </c:catAx>
      <c:valAx>
        <c:axId val="8655974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8655820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3.9933959534499762E-2"/>
          <c:y val="0.13792673611111111"/>
          <c:w val="0.2771362620763736"/>
          <c:h val="0.159481249999999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84604</xdr:colOff>
      <xdr:row>4</xdr:row>
      <xdr:rowOff>128868</xdr:rowOff>
    </xdr:from>
    <xdr:to>
      <xdr:col>14</xdr:col>
      <xdr:colOff>756957</xdr:colOff>
      <xdr:row>7</xdr:row>
      <xdr:rowOff>5603</xdr:rowOff>
    </xdr:to>
    <xdr:sp macro="" textlink="">
      <xdr:nvSpPr>
        <xdr:cNvPr id="10" name="9 Flecha derecha"/>
        <xdr:cNvSpPr/>
      </xdr:nvSpPr>
      <xdr:spPr>
        <a:xfrm>
          <a:off x="11019304" y="89086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702049</xdr:colOff>
      <xdr:row>5</xdr:row>
      <xdr:rowOff>182935</xdr:rowOff>
    </xdr:from>
    <xdr:to>
      <xdr:col>22</xdr:col>
      <xdr:colOff>769170</xdr:colOff>
      <xdr:row>20</xdr:row>
      <xdr:rowOff>43510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734787</xdr:colOff>
      <xdr:row>23</xdr:row>
      <xdr:rowOff>104774</xdr:rowOff>
    </xdr:from>
    <xdr:to>
      <xdr:col>22</xdr:col>
      <xdr:colOff>787180</xdr:colOff>
      <xdr:row>38</xdr:row>
      <xdr:rowOff>127274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774442</xdr:colOff>
      <xdr:row>41</xdr:row>
      <xdr:rowOff>7123</xdr:rowOff>
    </xdr:from>
    <xdr:to>
      <xdr:col>22</xdr:col>
      <xdr:colOff>818030</xdr:colOff>
      <xdr:row>56</xdr:row>
      <xdr:rowOff>29623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4648</xdr:colOff>
      <xdr:row>57</xdr:row>
      <xdr:rowOff>83849</xdr:rowOff>
    </xdr:from>
    <xdr:to>
      <xdr:col>22</xdr:col>
      <xdr:colOff>812461</xdr:colOff>
      <xdr:row>72</xdr:row>
      <xdr:rowOff>106349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413657</xdr:colOff>
      <xdr:row>73</xdr:row>
      <xdr:rowOff>159202</xdr:rowOff>
    </xdr:from>
    <xdr:to>
      <xdr:col>22</xdr:col>
      <xdr:colOff>332014</xdr:colOff>
      <xdr:row>94</xdr:row>
      <xdr:rowOff>115659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687161</xdr:colOff>
      <xdr:row>97</xdr:row>
      <xdr:rowOff>43542</xdr:rowOff>
    </xdr:from>
    <xdr:to>
      <xdr:col>22</xdr:col>
      <xdr:colOff>739554</xdr:colOff>
      <xdr:row>112</xdr:row>
      <xdr:rowOff>66042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0.00183</cdr:x>
      <cdr:y>0.92532</cdr:y>
    </cdr:from>
    <cdr:to>
      <cdr:x>1</cdr:x>
      <cdr:y>0.99247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926" y="2663359"/>
          <a:ext cx="5413607" cy="193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0.92478</cdr:y>
    </cdr:from>
    <cdr:to>
      <cdr:x>1</cdr:x>
      <cdr:y>0.99184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63371"/>
          <a:ext cx="5400000" cy="193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0.98712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5"/>
          <a:ext cx="5400000" cy="193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0.93294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86862"/>
          <a:ext cx="5400000" cy="193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0.95119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763824"/>
          <a:ext cx="4490357" cy="193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0.9251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64279"/>
          <a:ext cx="5400000" cy="215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8" customHeight="1" x14ac:dyDescent="0.3">
      <c r="B2" s="244" t="s">
        <v>102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2:18" ht="19.5" customHeight="1" x14ac:dyDescent="0.25">
      <c r="B3" s="245" t="s">
        <v>111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</row>
    <row r="4" spans="2:18" ht="15" customHeight="1" x14ac:dyDescent="0.25">
      <c r="B4" s="246" t="s">
        <v>112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2:18" ht="15" customHeight="1" x14ac:dyDescent="0.25">
      <c r="J5" s="4"/>
    </row>
    <row r="6" spans="2:18" ht="15" customHeight="1" x14ac:dyDescent="0.25">
      <c r="J6" s="4"/>
    </row>
    <row r="7" spans="2:18" ht="15" customHeight="1" x14ac:dyDescent="0.25"/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2:R2"/>
    <mergeCell ref="B3:R3"/>
    <mergeCell ref="B4:R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I22" sqref="I22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247" t="s">
        <v>0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</row>
    <row r="9" spans="2:15" x14ac:dyDescent="0.25"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</row>
    <row r="10" spans="2:15" x14ac:dyDescent="0.25"/>
    <row r="11" spans="2:15" x14ac:dyDescent="0.25">
      <c r="G11" s="5"/>
    </row>
    <row r="12" spans="2:15" x14ac:dyDescent="0.25">
      <c r="F12" s="5" t="s">
        <v>96</v>
      </c>
      <c r="G12" s="5"/>
      <c r="J12" s="2">
        <v>2</v>
      </c>
    </row>
    <row r="13" spans="2:15" x14ac:dyDescent="0.25">
      <c r="G13" s="5" t="s">
        <v>97</v>
      </c>
      <c r="J13" s="2">
        <v>3</v>
      </c>
    </row>
    <row r="14" spans="2:15" x14ac:dyDescent="0.25">
      <c r="G14" s="5" t="s">
        <v>98</v>
      </c>
      <c r="J14" s="2">
        <v>4</v>
      </c>
    </row>
    <row r="15" spans="2:15" x14ac:dyDescent="0.25">
      <c r="G15" s="5" t="s">
        <v>99</v>
      </c>
      <c r="J15" s="2">
        <v>5</v>
      </c>
    </row>
    <row r="16" spans="2:15" x14ac:dyDescent="0.25">
      <c r="G16" s="5" t="s">
        <v>100</v>
      </c>
      <c r="J16" s="2">
        <v>6</v>
      </c>
    </row>
    <row r="17" spans="7:10" x14ac:dyDescent="0.25">
      <c r="G17" s="210" t="s">
        <v>101</v>
      </c>
      <c r="J17" s="2">
        <v>7</v>
      </c>
    </row>
    <row r="18" spans="7:10" x14ac:dyDescent="0.25">
      <c r="G18" s="5"/>
      <c r="J18" s="2"/>
    </row>
    <row r="19" spans="7:10" x14ac:dyDescent="0.25">
      <c r="G19" s="5"/>
      <c r="J19" s="2"/>
    </row>
    <row r="20" spans="7:10" x14ac:dyDescent="0.25">
      <c r="G20" s="210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F12" location="'Norte'!A1" display="Nor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86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3" customWidth="1"/>
    <col min="17" max="22" width="11.42578125" style="3" customWidth="1"/>
    <col min="23" max="23" width="12.7109375" style="3" customWidth="1"/>
    <col min="24" max="16384" width="11.42578125" style="3" hidden="1"/>
  </cols>
  <sheetData>
    <row r="1" spans="2:23" x14ac:dyDescent="0.25">
      <c r="B1" s="287" t="s">
        <v>113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2:23" x14ac:dyDescent="0.25"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2:23" x14ac:dyDescent="0.25">
      <c r="B3" s="7" t="str">
        <f>+B6</f>
        <v>1. Macro Región Norte: Presupuesto y ejecución de Canon y otros</v>
      </c>
      <c r="C3" s="19"/>
      <c r="D3" s="19"/>
      <c r="E3" s="19"/>
      <c r="F3" s="19"/>
      <c r="G3" s="19"/>
      <c r="H3" s="7"/>
      <c r="I3" s="19"/>
      <c r="J3" s="19"/>
      <c r="K3" s="19"/>
      <c r="L3" s="20"/>
      <c r="M3" s="8"/>
      <c r="N3" s="21"/>
      <c r="O3" s="21"/>
    </row>
    <row r="4" spans="2:23" x14ac:dyDescent="0.25">
      <c r="B4" s="7"/>
      <c r="C4" s="19"/>
      <c r="D4" s="19"/>
      <c r="E4" s="19"/>
      <c r="F4" s="19"/>
      <c r="G4" s="19"/>
      <c r="H4" s="7"/>
      <c r="I4" s="19"/>
      <c r="J4" s="19"/>
      <c r="K4" s="19"/>
      <c r="L4" s="20"/>
      <c r="M4" s="8"/>
      <c r="N4" s="21"/>
      <c r="O4" s="21"/>
    </row>
    <row r="5" spans="2:23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23" x14ac:dyDescent="0.25">
      <c r="B6" s="155" t="s">
        <v>106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  <c r="P6" s="9"/>
    </row>
    <row r="7" spans="2:23" ht="15" customHeight="1" x14ac:dyDescent="0.25">
      <c r="B7" s="200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01"/>
      <c r="P7" s="9"/>
    </row>
    <row r="8" spans="2:23" ht="15" customHeight="1" x14ac:dyDescent="0.25">
      <c r="B8" s="200"/>
      <c r="C8" s="199"/>
      <c r="D8" s="199"/>
      <c r="E8" s="199"/>
      <c r="F8" s="262" t="s">
        <v>105</v>
      </c>
      <c r="G8" s="262"/>
      <c r="H8" s="262"/>
      <c r="I8" s="262"/>
      <c r="J8" s="262"/>
      <c r="K8" s="262"/>
      <c r="L8" s="262"/>
      <c r="M8" s="199"/>
      <c r="N8" s="199"/>
      <c r="O8" s="201"/>
      <c r="P8" s="9"/>
    </row>
    <row r="9" spans="2:23" ht="15" customHeight="1" x14ac:dyDescent="0.25">
      <c r="B9" s="158"/>
      <c r="C9" s="9"/>
      <c r="D9" s="9"/>
      <c r="E9" s="9"/>
      <c r="F9" s="262"/>
      <c r="G9" s="262"/>
      <c r="H9" s="262"/>
      <c r="I9" s="262"/>
      <c r="J9" s="262"/>
      <c r="K9" s="262"/>
      <c r="L9" s="262"/>
      <c r="M9" s="9"/>
      <c r="N9" s="9"/>
      <c r="O9" s="159"/>
      <c r="P9" s="9"/>
    </row>
    <row r="10" spans="2:23" x14ac:dyDescent="0.25">
      <c r="B10" s="158"/>
      <c r="C10" s="9"/>
      <c r="D10" s="9"/>
      <c r="E10" s="9"/>
      <c r="F10" s="252" t="s">
        <v>66</v>
      </c>
      <c r="G10" s="253" t="s">
        <v>67</v>
      </c>
      <c r="H10" s="253"/>
      <c r="I10" s="253" t="s">
        <v>68</v>
      </c>
      <c r="J10" s="253"/>
      <c r="K10" s="253" t="s">
        <v>69</v>
      </c>
      <c r="L10" s="253"/>
      <c r="M10" s="9"/>
      <c r="N10" s="9"/>
      <c r="O10" s="159"/>
      <c r="P10" s="9"/>
    </row>
    <row r="11" spans="2:23" ht="15" customHeight="1" x14ac:dyDescent="0.25">
      <c r="B11" s="158"/>
      <c r="C11" s="9"/>
      <c r="D11" s="9"/>
      <c r="E11" s="9"/>
      <c r="F11" s="252"/>
      <c r="G11" s="167" t="s">
        <v>70</v>
      </c>
      <c r="H11" s="167" t="s">
        <v>71</v>
      </c>
      <c r="I11" s="167" t="s">
        <v>70</v>
      </c>
      <c r="J11" s="167" t="s">
        <v>71</v>
      </c>
      <c r="K11" s="167" t="s">
        <v>88</v>
      </c>
      <c r="L11" s="167" t="s">
        <v>71</v>
      </c>
      <c r="M11" s="9"/>
      <c r="N11" s="9"/>
      <c r="O11" s="159"/>
      <c r="P11" s="9"/>
      <c r="R11" s="28"/>
      <c r="S11" s="31"/>
      <c r="T11" s="32"/>
      <c r="U11" s="12"/>
      <c r="V11" s="12"/>
      <c r="W11" s="13"/>
    </row>
    <row r="12" spans="2:23" x14ac:dyDescent="0.25">
      <c r="B12" s="158"/>
      <c r="C12" s="9"/>
      <c r="D12" s="9"/>
      <c r="E12" s="9"/>
      <c r="F12" s="160" t="s">
        <v>97</v>
      </c>
      <c r="G12" s="168">
        <f>+Cajamarca!E19</f>
        <v>164.64823699999999</v>
      </c>
      <c r="H12" s="169">
        <f>+Cajamarca!K19</f>
        <v>0.65534362205165919</v>
      </c>
      <c r="I12" s="168">
        <f>+Cajamarca!F19</f>
        <v>549.90375700000004</v>
      </c>
      <c r="J12" s="169">
        <f>+Cajamarca!L19</f>
        <v>0.59072792623237158</v>
      </c>
      <c r="K12" s="168">
        <f>+(I12+G12)</f>
        <v>714.55199400000004</v>
      </c>
      <c r="L12" s="169">
        <f>+Cajamarca!M19</f>
        <v>0.60561678035146593</v>
      </c>
      <c r="M12" s="9"/>
      <c r="N12" s="9"/>
      <c r="O12" s="159"/>
      <c r="P12" s="9"/>
      <c r="R12" s="28"/>
      <c r="S12" s="33"/>
      <c r="T12" s="33"/>
      <c r="V12" s="29"/>
      <c r="W12" s="29"/>
    </row>
    <row r="13" spans="2:23" x14ac:dyDescent="0.25">
      <c r="B13" s="158"/>
      <c r="C13" s="9"/>
      <c r="D13" s="9"/>
      <c r="E13" s="9"/>
      <c r="F13" s="160" t="s">
        <v>98</v>
      </c>
      <c r="G13" s="168">
        <f>+'La Libertad'!E19</f>
        <v>108.464523</v>
      </c>
      <c r="H13" s="169">
        <f>+'La Libertad'!K19</f>
        <v>0.54562371513863572</v>
      </c>
      <c r="I13" s="168">
        <f>+'La Libertad'!F19</f>
        <v>507.77694700000001</v>
      </c>
      <c r="J13" s="169">
        <f>+'La Libertad'!L19</f>
        <v>0.62772892484226939</v>
      </c>
      <c r="K13" s="168">
        <f>+(I13+G13)</f>
        <v>616.24147000000005</v>
      </c>
      <c r="L13" s="169">
        <f>+'La Libertad'!M19</f>
        <v>0.61327760528677178</v>
      </c>
      <c r="M13" s="9"/>
      <c r="N13" s="9"/>
      <c r="O13" s="159"/>
      <c r="P13" s="9"/>
      <c r="R13" s="28"/>
      <c r="S13" s="33"/>
      <c r="T13" s="33"/>
      <c r="U13" s="14"/>
      <c r="V13" s="29"/>
      <c r="W13" s="29"/>
    </row>
    <row r="14" spans="2:23" x14ac:dyDescent="0.25">
      <c r="B14" s="158"/>
      <c r="C14" s="9"/>
      <c r="D14" s="9"/>
      <c r="E14" s="9"/>
      <c r="F14" s="160" t="s">
        <v>99</v>
      </c>
      <c r="G14" s="168">
        <f>+Lambayeque!E19</f>
        <v>12.650706</v>
      </c>
      <c r="H14" s="169">
        <f>+Lambayeque!K19</f>
        <v>0.33693479241395702</v>
      </c>
      <c r="I14" s="168">
        <f>+Lambayeque!F19</f>
        <v>95.987036000000003</v>
      </c>
      <c r="J14" s="169">
        <f>+Lambayeque!L19</f>
        <v>0.38944062196065726</v>
      </c>
      <c r="K14" s="168">
        <f>+(I14+G14)</f>
        <v>108.637742</v>
      </c>
      <c r="L14" s="169">
        <f>+Lambayeque!M19</f>
        <v>0.38332639498343035</v>
      </c>
      <c r="M14" s="9"/>
      <c r="N14" s="9"/>
      <c r="O14" s="159"/>
      <c r="P14" s="9"/>
      <c r="R14" s="28"/>
      <c r="S14" s="33"/>
      <c r="T14" s="33"/>
      <c r="U14" s="14"/>
      <c r="V14" s="29"/>
      <c r="W14" s="29"/>
    </row>
    <row r="15" spans="2:23" ht="14.25" customHeight="1" x14ac:dyDescent="0.25">
      <c r="B15" s="158"/>
      <c r="C15" s="9"/>
      <c r="D15" s="9"/>
      <c r="E15" s="9"/>
      <c r="F15" s="160" t="s">
        <v>100</v>
      </c>
      <c r="G15" s="168">
        <f>+Piura!E19</f>
        <v>109.432952</v>
      </c>
      <c r="H15" s="169">
        <f>+Piura!K19</f>
        <v>0.75846100724761578</v>
      </c>
      <c r="I15" s="168">
        <f>+Piura!F19</f>
        <v>451.38168899999999</v>
      </c>
      <c r="J15" s="169">
        <f>+Piura!L19</f>
        <v>0.66213823972819597</v>
      </c>
      <c r="K15" s="168">
        <f>+(I15+G15)</f>
        <v>560.81464099999994</v>
      </c>
      <c r="L15" s="169">
        <f>+Piura!M19</f>
        <v>0.68093390593203151</v>
      </c>
      <c r="M15" s="9"/>
      <c r="N15" s="9"/>
      <c r="O15" s="159"/>
      <c r="P15" s="9"/>
      <c r="R15" s="28"/>
      <c r="S15" s="33"/>
      <c r="T15" s="33"/>
      <c r="U15" s="14"/>
      <c r="V15" s="29"/>
      <c r="W15" s="29"/>
    </row>
    <row r="16" spans="2:23" ht="14.25" customHeight="1" x14ac:dyDescent="0.25">
      <c r="B16" s="158"/>
      <c r="C16" s="9"/>
      <c r="D16" s="9"/>
      <c r="E16" s="9"/>
      <c r="F16" s="160" t="s">
        <v>101</v>
      </c>
      <c r="G16" s="168">
        <f>+Tumbes!E19</f>
        <v>46.772151000000001</v>
      </c>
      <c r="H16" s="169">
        <f>+Tumbes!K19</f>
        <v>0.61411917959471218</v>
      </c>
      <c r="I16" s="168">
        <f>+Tumbes!F19</f>
        <v>99.192674999999994</v>
      </c>
      <c r="J16" s="169">
        <f>+Tumbes!L19</f>
        <v>0.66641257532373233</v>
      </c>
      <c r="K16" s="168">
        <f t="shared" ref="K16" si="0">+(I16+G16)</f>
        <v>145.96482599999999</v>
      </c>
      <c r="L16" s="169">
        <f>+Tumbes!M19</f>
        <v>0.64965597259712426</v>
      </c>
      <c r="M16" s="9"/>
      <c r="N16" s="9"/>
      <c r="O16" s="159"/>
      <c r="P16" s="9"/>
      <c r="R16" s="28"/>
      <c r="S16" s="33"/>
      <c r="T16" s="33"/>
      <c r="U16" s="14"/>
      <c r="V16" s="29"/>
      <c r="W16" s="29"/>
    </row>
    <row r="17" spans="2:23" x14ac:dyDescent="0.25">
      <c r="B17" s="158"/>
      <c r="C17" s="9"/>
      <c r="D17" s="9"/>
      <c r="E17" s="9"/>
      <c r="F17" s="170" t="s">
        <v>108</v>
      </c>
      <c r="G17" s="171">
        <f>SUM(G12:G16)</f>
        <v>441.968569</v>
      </c>
      <c r="H17" s="172">
        <f>+(H12*G12+H13*G13+H14*G14+H15*G15+G16*H16)/G17</f>
        <v>0.64047258754275804</v>
      </c>
      <c r="I17" s="171">
        <f>SUM(I12:I16)</f>
        <v>1704.2421040000002</v>
      </c>
      <c r="J17" s="172">
        <f>+(J12*I12+J13*I13+J14*I14+J15*I15+I16*J16)/I17</f>
        <v>0.61373401968245223</v>
      </c>
      <c r="K17" s="173">
        <f>SUM(K12:K16)</f>
        <v>2146.210673</v>
      </c>
      <c r="L17" s="172">
        <f>+(L12*K12+L13*K13+L14*K14+L15*K15+K16*L16)/K17</f>
        <v>0.61924028555047639</v>
      </c>
      <c r="M17" s="9"/>
      <c r="N17" s="9"/>
      <c r="O17" s="159"/>
      <c r="P17" s="9"/>
      <c r="R17" s="28"/>
      <c r="S17" s="33"/>
      <c r="T17" s="33"/>
      <c r="U17" s="14"/>
      <c r="V17" s="29"/>
      <c r="W17" s="29"/>
    </row>
    <row r="18" spans="2:23" ht="15" customHeight="1" x14ac:dyDescent="0.25">
      <c r="B18" s="158"/>
      <c r="C18" s="9"/>
      <c r="D18" s="9"/>
      <c r="E18" s="9"/>
      <c r="F18" s="251" t="s">
        <v>92</v>
      </c>
      <c r="G18" s="251"/>
      <c r="H18" s="251"/>
      <c r="I18" s="251"/>
      <c r="J18" s="251"/>
      <c r="K18" s="251"/>
      <c r="L18" s="251"/>
      <c r="M18" s="9"/>
      <c r="N18" s="9"/>
      <c r="O18" s="159"/>
      <c r="P18" s="9"/>
      <c r="R18" s="28"/>
      <c r="S18" s="33"/>
      <c r="T18" s="33"/>
      <c r="U18" s="14"/>
      <c r="V18" s="29"/>
      <c r="W18" s="29"/>
    </row>
    <row r="19" spans="2:23" x14ac:dyDescent="0.25">
      <c r="B19" s="158"/>
      <c r="C19" s="9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159"/>
      <c r="P19" s="9"/>
      <c r="R19" s="28"/>
      <c r="S19" s="33"/>
      <c r="T19" s="33"/>
      <c r="U19" s="16"/>
      <c r="V19" s="29"/>
      <c r="W19" s="29"/>
    </row>
    <row r="20" spans="2:23" x14ac:dyDescent="0.25">
      <c r="B20" s="158"/>
      <c r="C20" s="36"/>
      <c r="D20" s="254" t="s">
        <v>2</v>
      </c>
      <c r="E20" s="254"/>
      <c r="F20" s="255" t="s">
        <v>72</v>
      </c>
      <c r="G20" s="255"/>
      <c r="H20" s="255"/>
      <c r="I20" s="255" t="s">
        <v>73</v>
      </c>
      <c r="J20" s="255"/>
      <c r="K20" s="255"/>
      <c r="L20" s="254" t="s">
        <v>89</v>
      </c>
      <c r="M20" s="254" t="s">
        <v>90</v>
      </c>
      <c r="N20" s="267" t="s">
        <v>10</v>
      </c>
      <c r="O20" s="159"/>
      <c r="P20" s="9"/>
      <c r="R20" s="28"/>
      <c r="S20" s="33"/>
      <c r="T20" s="33"/>
      <c r="U20" s="16"/>
      <c r="V20" s="29"/>
      <c r="W20" s="29"/>
    </row>
    <row r="21" spans="2:23" x14ac:dyDescent="0.25">
      <c r="B21" s="158"/>
      <c r="C21" s="36"/>
      <c r="D21" s="254"/>
      <c r="E21" s="254"/>
      <c r="F21" s="229" t="s">
        <v>11</v>
      </c>
      <c r="G21" s="229" t="s">
        <v>12</v>
      </c>
      <c r="H21" s="229" t="s">
        <v>3</v>
      </c>
      <c r="I21" s="229" t="s">
        <v>11</v>
      </c>
      <c r="J21" s="229" t="s">
        <v>12</v>
      </c>
      <c r="K21" s="229" t="s">
        <v>3</v>
      </c>
      <c r="L21" s="254"/>
      <c r="M21" s="254"/>
      <c r="N21" s="267"/>
      <c r="O21" s="159"/>
      <c r="P21" s="9"/>
      <c r="R21" s="28"/>
      <c r="S21" s="33"/>
      <c r="T21" s="33"/>
      <c r="U21" s="16"/>
      <c r="V21" s="29"/>
      <c r="W21" s="29"/>
    </row>
    <row r="22" spans="2:23" ht="15" customHeight="1" x14ac:dyDescent="0.25">
      <c r="B22" s="158"/>
      <c r="C22" s="36"/>
      <c r="D22" s="256">
        <v>2010</v>
      </c>
      <c r="E22" s="256"/>
      <c r="F22" s="168">
        <f>+(Cajamarca!E12+'La Libertad'!E12+Lambayeque!E12+Piura!E12+Tumbes!E12)</f>
        <v>1083.127982</v>
      </c>
      <c r="G22" s="168">
        <f>+(Cajamarca!F12+'La Libertad'!F12+Lambayeque!F12+Piura!F12+Tumbes!F12)</f>
        <v>2001.4246990000001</v>
      </c>
      <c r="H22" s="174">
        <f t="shared" ref="H22:H30" si="1">+G22+F22</f>
        <v>3084.5526810000001</v>
      </c>
      <c r="I22" s="168">
        <f>+(Cajamarca!H12+'La Libertad'!H12+Lambayeque!H12+Piura!H12+Tumbes!H12)</f>
        <v>613.685112</v>
      </c>
      <c r="J22" s="168">
        <f>+(Cajamarca!I12+'La Libertad'!I12+Lambayeque!I12+Piura!I12+Tumbes!I12)</f>
        <v>1399.960043</v>
      </c>
      <c r="K22" s="174">
        <f t="shared" ref="K22:K30" si="2">+J22+I22</f>
        <v>2013.6451550000002</v>
      </c>
      <c r="L22" s="175">
        <f t="shared" ref="L22:L30" si="3">+I22/F22</f>
        <v>0.56658596416909857</v>
      </c>
      <c r="M22" s="175">
        <f t="shared" ref="M22:N31" si="4">+J22/G22</f>
        <v>0.69948174602795787</v>
      </c>
      <c r="N22" s="176">
        <f t="shared" si="4"/>
        <v>0.6528159390512287</v>
      </c>
      <c r="O22" s="159"/>
      <c r="P22" s="9"/>
      <c r="R22" s="28"/>
      <c r="S22" s="33"/>
      <c r="T22" s="33"/>
      <c r="U22" s="16"/>
      <c r="V22" s="29"/>
      <c r="W22" s="29"/>
    </row>
    <row r="23" spans="2:23" ht="15" customHeight="1" x14ac:dyDescent="0.25">
      <c r="B23" s="158"/>
      <c r="C23" s="36"/>
      <c r="D23" s="256">
        <v>2011</v>
      </c>
      <c r="E23" s="256"/>
      <c r="F23" s="168">
        <f>+(Cajamarca!E13+'La Libertad'!E13+Lambayeque!E13+Piura!E13+Tumbes!E13)</f>
        <v>952.61917499999993</v>
      </c>
      <c r="G23" s="168">
        <f>+(Cajamarca!F13+'La Libertad'!F13+Lambayeque!F13+Piura!F13+Tumbes!F13)</f>
        <v>2142.0530920000001</v>
      </c>
      <c r="H23" s="174">
        <f t="shared" si="1"/>
        <v>3094.6722669999999</v>
      </c>
      <c r="I23" s="168">
        <f>+(Cajamarca!H13+'La Libertad'!H13+Lambayeque!H13+Piura!H13+Tumbes!H13)</f>
        <v>598.30111499999998</v>
      </c>
      <c r="J23" s="168">
        <f>+(Cajamarca!I13+'La Libertad'!I13+Lambayeque!I13+Piura!I13+Tumbes!I13)</f>
        <v>1228.9573419999999</v>
      </c>
      <c r="K23" s="174">
        <f t="shared" si="2"/>
        <v>1827.2584569999999</v>
      </c>
      <c r="L23" s="175">
        <f t="shared" si="3"/>
        <v>0.62805907197910438</v>
      </c>
      <c r="M23" s="175">
        <f t="shared" si="4"/>
        <v>0.57372870289248645</v>
      </c>
      <c r="N23" s="176">
        <f t="shared" si="4"/>
        <v>0.59045297832825405</v>
      </c>
      <c r="O23" s="159"/>
      <c r="P23" s="9"/>
      <c r="R23" s="28"/>
      <c r="S23" s="33"/>
      <c r="T23" s="33"/>
      <c r="U23" s="16"/>
      <c r="V23" s="29"/>
      <c r="W23" s="29"/>
    </row>
    <row r="24" spans="2:23" x14ac:dyDescent="0.25">
      <c r="B24" s="158"/>
      <c r="C24" s="36"/>
      <c r="D24" s="256">
        <v>2012</v>
      </c>
      <c r="E24" s="256"/>
      <c r="F24" s="168">
        <f>+(Cajamarca!E14+'La Libertad'!E14+Lambayeque!E14+Piura!E14+Tumbes!E14)</f>
        <v>966.14273200000002</v>
      </c>
      <c r="G24" s="168">
        <f>+(Cajamarca!F14+'La Libertad'!F14+Lambayeque!F14+Piura!F14+Tumbes!F14)</f>
        <v>2807.5776259999998</v>
      </c>
      <c r="H24" s="174">
        <f t="shared" si="1"/>
        <v>3773.7203579999996</v>
      </c>
      <c r="I24" s="168">
        <f>+(Cajamarca!H14+'La Libertad'!H14+Lambayeque!H14+Piura!H14+Tumbes!H14)</f>
        <v>736.68900900000006</v>
      </c>
      <c r="J24" s="168">
        <f>+(Cajamarca!I14+'La Libertad'!I14+Lambayeque!I14+Piura!I14+Tumbes!I14)</f>
        <v>1901.6154550000001</v>
      </c>
      <c r="K24" s="174">
        <f t="shared" si="2"/>
        <v>2638.3044640000003</v>
      </c>
      <c r="L24" s="175">
        <f t="shared" si="3"/>
        <v>0.76250535723121293</v>
      </c>
      <c r="M24" s="175">
        <f t="shared" si="4"/>
        <v>0.67731536160916828</v>
      </c>
      <c r="N24" s="176">
        <f t="shared" si="4"/>
        <v>0.69912558793790747</v>
      </c>
      <c r="O24" s="159"/>
      <c r="P24" s="9"/>
      <c r="R24" s="28"/>
      <c r="S24" s="33"/>
      <c r="T24" s="33"/>
      <c r="U24" s="16"/>
      <c r="V24" s="29"/>
      <c r="W24" s="29"/>
    </row>
    <row r="25" spans="2:23" ht="15" customHeight="1" x14ac:dyDescent="0.25">
      <c r="B25" s="158"/>
      <c r="C25" s="36"/>
      <c r="D25" s="256">
        <v>2013</v>
      </c>
      <c r="E25" s="256"/>
      <c r="F25" s="168">
        <f>+(Cajamarca!E15+'La Libertad'!E15+Lambayeque!E15+Piura!E15+Tumbes!E15)</f>
        <v>854.39180099999999</v>
      </c>
      <c r="G25" s="168">
        <f>+(Cajamarca!F15+'La Libertad'!F15+Lambayeque!F15+Piura!F15+Tumbes!F15)</f>
        <v>2926.5093190000002</v>
      </c>
      <c r="H25" s="174">
        <f t="shared" si="1"/>
        <v>3780.9011200000004</v>
      </c>
      <c r="I25" s="168">
        <f>+(Cajamarca!H15+'La Libertad'!H15+Lambayeque!H15+Piura!H15+Tumbes!H15)</f>
        <v>680.12025800000004</v>
      </c>
      <c r="J25" s="168">
        <f>+(Cajamarca!I15+'La Libertad'!I15+Lambayeque!I15+Piura!I15+Tumbes!I15)</f>
        <v>1950.1857579999999</v>
      </c>
      <c r="K25" s="174">
        <f t="shared" si="2"/>
        <v>2630.306016</v>
      </c>
      <c r="L25" s="175">
        <f t="shared" si="3"/>
        <v>0.79602854007256563</v>
      </c>
      <c r="M25" s="175">
        <f t="shared" si="4"/>
        <v>0.66638631400852189</v>
      </c>
      <c r="N25" s="176">
        <f t="shared" si="4"/>
        <v>0.6956823076081925</v>
      </c>
      <c r="O25" s="159"/>
      <c r="P25" s="9"/>
      <c r="R25" s="28"/>
      <c r="S25" s="33"/>
      <c r="T25" s="33"/>
      <c r="U25" s="16"/>
      <c r="V25" s="29"/>
      <c r="W25" s="30"/>
    </row>
    <row r="26" spans="2:23" ht="15" customHeight="1" x14ac:dyDescent="0.25">
      <c r="B26" s="158"/>
      <c r="C26" s="36"/>
      <c r="D26" s="256">
        <v>2014</v>
      </c>
      <c r="E26" s="256"/>
      <c r="F26" s="168">
        <f>+(Cajamarca!E16+'La Libertad'!E16+Lambayeque!E16+Piura!E16+Tumbes!E16)</f>
        <v>594.02041399999996</v>
      </c>
      <c r="G26" s="168">
        <f>+(Cajamarca!F16+'La Libertad'!F16+Lambayeque!F16+Piura!F16+Tumbes!F16)</f>
        <v>2676.7043289999997</v>
      </c>
      <c r="H26" s="174">
        <f t="shared" si="1"/>
        <v>3270.7247429999998</v>
      </c>
      <c r="I26" s="168">
        <f>+(Cajamarca!H16+'La Libertad'!H16+Lambayeque!H16+Piura!H16+Tumbes!H16)</f>
        <v>435.74000100000001</v>
      </c>
      <c r="J26" s="168">
        <f>+(Cajamarca!I16+'La Libertad'!I16+Lambayeque!I16+Piura!I16+Tumbes!I16)</f>
        <v>2075.6205810000001</v>
      </c>
      <c r="K26" s="174">
        <f t="shared" si="2"/>
        <v>2511.3605820000002</v>
      </c>
      <c r="L26" s="175">
        <f t="shared" si="3"/>
        <v>0.73354381554974646</v>
      </c>
      <c r="M26" s="175">
        <f t="shared" si="4"/>
        <v>0.77543887029742997</v>
      </c>
      <c r="N26" s="176">
        <f t="shared" si="4"/>
        <v>0.76783000078952235</v>
      </c>
      <c r="O26" s="159"/>
      <c r="P26" s="9"/>
      <c r="S26" s="15"/>
      <c r="T26" s="16"/>
    </row>
    <row r="27" spans="2:23" x14ac:dyDescent="0.25">
      <c r="B27" s="158"/>
      <c r="C27" s="36"/>
      <c r="D27" s="256">
        <v>2015</v>
      </c>
      <c r="E27" s="256"/>
      <c r="F27" s="168">
        <f>+(Cajamarca!E17+'La Libertad'!E17+Lambayeque!E17+Piura!E17+Tumbes!E17)</f>
        <v>554.25138200000004</v>
      </c>
      <c r="G27" s="168">
        <f>+(Cajamarca!F17+'La Libertad'!F17+Lambayeque!F17+Piura!F17+Tumbes!F17)</f>
        <v>1884.5767510000001</v>
      </c>
      <c r="H27" s="174">
        <f t="shared" si="1"/>
        <v>2438.828133</v>
      </c>
      <c r="I27" s="168">
        <f>+(Cajamarca!H17+'La Libertad'!H17+Lambayeque!H17+Piura!H17+Tumbes!H17)</f>
        <v>378.46044000000001</v>
      </c>
      <c r="J27" s="168">
        <f>+(Cajamarca!I17+'La Libertad'!I17+Lambayeque!I17+Piura!I17+Tumbes!I17)</f>
        <v>1177.1581000000001</v>
      </c>
      <c r="K27" s="174">
        <f t="shared" si="2"/>
        <v>1555.6185400000002</v>
      </c>
      <c r="L27" s="175">
        <f t="shared" si="3"/>
        <v>0.68283174799553314</v>
      </c>
      <c r="M27" s="175">
        <f t="shared" si="4"/>
        <v>0.6246273065691661</v>
      </c>
      <c r="N27" s="176">
        <f t="shared" si="4"/>
        <v>0.63785492669646848</v>
      </c>
      <c r="O27" s="159"/>
      <c r="P27" s="9"/>
    </row>
    <row r="28" spans="2:23" x14ac:dyDescent="0.25">
      <c r="B28" s="158"/>
      <c r="C28" s="36"/>
      <c r="D28" s="256">
        <v>2016</v>
      </c>
      <c r="E28" s="256"/>
      <c r="F28" s="168">
        <f>+(Cajamarca!E18+'La Libertad'!E18+Lambayeque!E18+Piura!E18+Tumbes!E18)</f>
        <v>531.62063799999999</v>
      </c>
      <c r="G28" s="168">
        <f>+(Cajamarca!F18+'La Libertad'!F18+Lambayeque!F18+Piura!F18+Tumbes!F18)</f>
        <v>1839.6076350000001</v>
      </c>
      <c r="H28" s="174">
        <f t="shared" si="1"/>
        <v>2371.2282730000002</v>
      </c>
      <c r="I28" s="168">
        <f>+(Cajamarca!H18+'La Libertad'!H18+Lambayeque!H18+Piura!H18+Tumbes!H18)</f>
        <v>383.55368600000003</v>
      </c>
      <c r="J28" s="168">
        <f>+(Cajamarca!I18+'La Libertad'!I18+Lambayeque!I18+Piura!I18+Tumbes!I18)</f>
        <v>1272.347237</v>
      </c>
      <c r="K28" s="174">
        <f t="shared" si="2"/>
        <v>1655.9009229999999</v>
      </c>
      <c r="L28" s="175">
        <f t="shared" si="3"/>
        <v>0.72148005284926509</v>
      </c>
      <c r="M28" s="175">
        <f t="shared" si="4"/>
        <v>0.69164055029593308</v>
      </c>
      <c r="N28" s="176">
        <f t="shared" si="4"/>
        <v>0.69833045677420524</v>
      </c>
      <c r="O28" s="159"/>
      <c r="P28" s="9"/>
      <c r="Q28" s="28"/>
      <c r="R28" s="34"/>
    </row>
    <row r="29" spans="2:23" x14ac:dyDescent="0.25">
      <c r="B29" s="158"/>
      <c r="C29" s="36"/>
      <c r="D29" s="256">
        <v>2017</v>
      </c>
      <c r="E29" s="256"/>
      <c r="F29" s="168">
        <f>+(Cajamarca!E19+'La Libertad'!E19+Lambayeque!E19+Piura!E19+Tumbes!E19)</f>
        <v>441.968569</v>
      </c>
      <c r="G29" s="168">
        <f>+(Cajamarca!F19+'La Libertad'!F19+Lambayeque!F19+Piura!F19+Tumbes!F19)</f>
        <v>1704.2421040000002</v>
      </c>
      <c r="H29" s="174">
        <f t="shared" si="1"/>
        <v>2146.210673</v>
      </c>
      <c r="I29" s="232">
        <f>+(Cajamarca!H19+'La Libertad'!H19+Lambayeque!H19+Piura!H19+Tumbes!H19)</f>
        <v>283.06875300000002</v>
      </c>
      <c r="J29" s="232">
        <f>+(Cajamarca!I19+'La Libertad'!I19+Lambayeque!I19+Piura!I19+Tumbes!I19)</f>
        <v>1045.9513569999999</v>
      </c>
      <c r="K29" s="174">
        <f t="shared" si="2"/>
        <v>1329.0201099999999</v>
      </c>
      <c r="L29" s="175">
        <f t="shared" ref="L29" si="5">+I29/F29</f>
        <v>0.64047258754275804</v>
      </c>
      <c r="M29" s="175">
        <f t="shared" ref="M29" si="6">+J29/G29</f>
        <v>0.61373401968245223</v>
      </c>
      <c r="N29" s="176">
        <f t="shared" ref="N29" si="7">+K29/H29</f>
        <v>0.61924028555047628</v>
      </c>
      <c r="O29" s="209"/>
      <c r="P29" s="209"/>
      <c r="Q29" s="28"/>
      <c r="R29" s="34"/>
    </row>
    <row r="30" spans="2:23" x14ac:dyDescent="0.25">
      <c r="B30" s="158"/>
      <c r="C30" s="36"/>
      <c r="D30" s="261" t="s">
        <v>54</v>
      </c>
      <c r="E30" s="261"/>
      <c r="F30" s="202">
        <f>+(Cajamarca!E20+'La Libertad'!E20+Lambayeque!E20+Piura!E20+Tumbes!E20)</f>
        <v>565.3771200000001</v>
      </c>
      <c r="G30" s="202">
        <f>+(Cajamarca!F20+'La Libertad'!F20+Lambayeque!F20+Piura!F20+Tumbes!F20)</f>
        <v>1410.8146659999998</v>
      </c>
      <c r="H30" s="203">
        <f t="shared" si="1"/>
        <v>1976.1917859999999</v>
      </c>
      <c r="I30" s="202">
        <f>+(Cajamarca!H20+'La Libertad'!H20+Lambayeque!H20+Piura!H20+Tumbes!H20)</f>
        <v>122.638282</v>
      </c>
      <c r="J30" s="202">
        <f>+(Cajamarca!I20+'La Libertad'!I20+Lambayeque!I20+Piura!I20+Tumbes!I20)</f>
        <v>460.86302899999998</v>
      </c>
      <c r="K30" s="203">
        <f t="shared" si="2"/>
        <v>583.50131099999999</v>
      </c>
      <c r="L30" s="204">
        <f t="shared" si="3"/>
        <v>0.21691412273634275</v>
      </c>
      <c r="M30" s="204">
        <f t="shared" si="4"/>
        <v>0.32666447273805138</v>
      </c>
      <c r="N30" s="205">
        <f t="shared" si="4"/>
        <v>0.29526552793798527</v>
      </c>
      <c r="O30" s="209"/>
      <c r="P30" s="9"/>
      <c r="Q30" s="28"/>
      <c r="R30" s="34"/>
    </row>
    <row r="31" spans="2:23" x14ac:dyDescent="0.25">
      <c r="B31" s="158"/>
      <c r="C31" s="36"/>
      <c r="D31" s="266" t="s">
        <v>3</v>
      </c>
      <c r="E31" s="266"/>
      <c r="F31" s="177">
        <f t="shared" ref="F31:K31" si="8">SUM(F22:F30)</f>
        <v>6543.5198129999999</v>
      </c>
      <c r="G31" s="177">
        <f t="shared" si="8"/>
        <v>19393.510221</v>
      </c>
      <c r="H31" s="178">
        <f t="shared" si="8"/>
        <v>25937.030033999999</v>
      </c>
      <c r="I31" s="177">
        <f t="shared" si="8"/>
        <v>4232.2566559999996</v>
      </c>
      <c r="J31" s="177">
        <f t="shared" si="8"/>
        <v>12512.658901999999</v>
      </c>
      <c r="K31" s="178">
        <f t="shared" si="8"/>
        <v>16744.915558000001</v>
      </c>
      <c r="L31" s="179">
        <f>+I31/F31</f>
        <v>0.6467859465469612</v>
      </c>
      <c r="M31" s="179">
        <f t="shared" si="4"/>
        <v>0.64519825237469575</v>
      </c>
      <c r="N31" s="180">
        <f>+K31/H31</f>
        <v>0.64559880356577615</v>
      </c>
      <c r="O31" s="159"/>
      <c r="P31" s="9"/>
      <c r="Q31" s="28"/>
      <c r="R31" s="34"/>
    </row>
    <row r="32" spans="2:23" x14ac:dyDescent="0.25">
      <c r="B32" s="158"/>
      <c r="C32" s="36"/>
      <c r="D32" s="251" t="s">
        <v>107</v>
      </c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159"/>
      <c r="P32" s="9"/>
      <c r="Q32" s="28"/>
      <c r="R32" s="34"/>
    </row>
    <row r="33" spans="1:18" x14ac:dyDescent="0.25">
      <c r="B33" s="158"/>
      <c r="C33" s="36"/>
      <c r="D33" s="256" t="s">
        <v>93</v>
      </c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159"/>
      <c r="P33" s="9"/>
      <c r="Q33" s="28"/>
      <c r="R33" s="34"/>
    </row>
    <row r="34" spans="1:18" x14ac:dyDescent="0.25">
      <c r="B34" s="15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59"/>
      <c r="P34" s="9"/>
      <c r="Q34" s="28"/>
      <c r="R34" s="34"/>
    </row>
    <row r="35" spans="1:18" x14ac:dyDescent="0.25">
      <c r="B35" s="158"/>
      <c r="C35" s="257" t="s">
        <v>84</v>
      </c>
      <c r="D35" s="257"/>
      <c r="E35" s="257"/>
      <c r="F35" s="257"/>
      <c r="G35" s="257"/>
      <c r="H35" s="160"/>
      <c r="I35" s="257" t="s">
        <v>74</v>
      </c>
      <c r="J35" s="257"/>
      <c r="K35" s="257"/>
      <c r="L35" s="257"/>
      <c r="M35" s="257"/>
      <c r="N35" s="257"/>
      <c r="O35" s="263"/>
      <c r="P35" s="36"/>
      <c r="Q35" s="28"/>
      <c r="R35" s="34"/>
    </row>
    <row r="36" spans="1:18" x14ac:dyDescent="0.25">
      <c r="B36" s="158"/>
      <c r="C36" s="257" t="s">
        <v>75</v>
      </c>
      <c r="D36" s="257"/>
      <c r="E36" s="257"/>
      <c r="F36" s="257"/>
      <c r="G36" s="257"/>
      <c r="H36" s="160"/>
      <c r="I36" s="257" t="s">
        <v>76</v>
      </c>
      <c r="J36" s="257"/>
      <c r="K36" s="257"/>
      <c r="L36" s="257"/>
      <c r="M36" s="257"/>
      <c r="N36" s="257"/>
      <c r="O36" s="263"/>
      <c r="P36" s="36"/>
      <c r="Q36" s="28"/>
      <c r="R36" s="34"/>
    </row>
    <row r="37" spans="1:18" x14ac:dyDescent="0.25">
      <c r="B37" s="158"/>
      <c r="C37" s="252" t="s">
        <v>66</v>
      </c>
      <c r="D37" s="253" t="s">
        <v>67</v>
      </c>
      <c r="E37" s="253"/>
      <c r="F37" s="253" t="s">
        <v>68</v>
      </c>
      <c r="G37" s="253"/>
      <c r="H37" s="160"/>
      <c r="I37" s="252" t="s">
        <v>2</v>
      </c>
      <c r="J37" s="253" t="s">
        <v>13</v>
      </c>
      <c r="K37" s="253"/>
      <c r="L37" s="253"/>
      <c r="M37" s="264" t="s">
        <v>77</v>
      </c>
      <c r="N37" s="264"/>
      <c r="O37" s="265"/>
      <c r="P37" s="36"/>
      <c r="Q37" s="28"/>
      <c r="R37" s="34"/>
    </row>
    <row r="38" spans="1:18" x14ac:dyDescent="0.25">
      <c r="B38" s="158"/>
      <c r="C38" s="252"/>
      <c r="D38" s="227" t="s">
        <v>78</v>
      </c>
      <c r="E38" s="227" t="s">
        <v>77</v>
      </c>
      <c r="F38" s="227" t="s">
        <v>78</v>
      </c>
      <c r="G38" s="227" t="s">
        <v>77</v>
      </c>
      <c r="H38" s="160"/>
      <c r="I38" s="252"/>
      <c r="J38" s="227" t="s">
        <v>11</v>
      </c>
      <c r="K38" s="227" t="s">
        <v>12</v>
      </c>
      <c r="L38" s="227" t="s">
        <v>3</v>
      </c>
      <c r="M38" s="227" t="s">
        <v>11</v>
      </c>
      <c r="N38" s="227" t="s">
        <v>12</v>
      </c>
      <c r="O38" s="228" t="s">
        <v>3</v>
      </c>
      <c r="P38" s="36"/>
      <c r="Q38" s="28"/>
      <c r="R38" s="34"/>
    </row>
    <row r="39" spans="1:18" x14ac:dyDescent="0.25">
      <c r="B39" s="158"/>
      <c r="C39" s="160" t="s">
        <v>97</v>
      </c>
      <c r="D39" s="168">
        <f>+Cajamarca!F38</f>
        <v>1776.542907</v>
      </c>
      <c r="E39" s="175">
        <f>+Cajamarca!I38</f>
        <v>6.0736597790486124E-2</v>
      </c>
      <c r="F39" s="168">
        <f>+Cajamarca!G38</f>
        <v>1556.59079</v>
      </c>
      <c r="G39" s="175">
        <f>+Cajamarca!J38</f>
        <v>0.20868908391780988</v>
      </c>
      <c r="H39" s="160"/>
      <c r="I39" s="165">
        <v>2010</v>
      </c>
      <c r="J39" s="168">
        <f>+(Cajamarca!F31+'La Libertad'!F31+Lambayeque!F31+Piura!F31+Tumbes!F31)</f>
        <v>3848.0063789999999</v>
      </c>
      <c r="K39" s="168">
        <f>+(Cajamarca!G31+'La Libertad'!G31+Lambayeque!G31+Piura!G31+Tumbes!G31)</f>
        <v>3293.8737070000002</v>
      </c>
      <c r="L39" s="206">
        <f t="shared" ref="L39:L46" si="9">+K39+J39</f>
        <v>7141.8800860000001</v>
      </c>
      <c r="M39" s="181">
        <f>+I22/J39</f>
        <v>0.15948131358334217</v>
      </c>
      <c r="N39" s="181">
        <f t="shared" ref="N39:O39" si="10">+J22/K39</f>
        <v>0.42501934425259369</v>
      </c>
      <c r="O39" s="195">
        <f t="shared" si="10"/>
        <v>0.28194888891333875</v>
      </c>
      <c r="P39" s="36"/>
      <c r="Q39" s="28"/>
      <c r="R39" s="34"/>
    </row>
    <row r="40" spans="1:18" x14ac:dyDescent="0.25">
      <c r="B40" s="158"/>
      <c r="C40" s="160" t="s">
        <v>98</v>
      </c>
      <c r="D40" s="168">
        <f>+'La Libertad'!F38</f>
        <v>1759.7687510000001</v>
      </c>
      <c r="E40" s="175">
        <f>+'La Libertad'!I38</f>
        <v>3.3629882316281681E-2</v>
      </c>
      <c r="F40" s="168">
        <f>+'La Libertad'!G38</f>
        <v>1372.0693610000001</v>
      </c>
      <c r="G40" s="175">
        <f>+'La Libertad'!J38</f>
        <v>0.23231061494419597</v>
      </c>
      <c r="H40" s="160"/>
      <c r="I40" s="165">
        <v>2011</v>
      </c>
      <c r="J40" s="168">
        <f>+(Cajamarca!F32+'La Libertad'!F32+Lambayeque!F32+Piura!F32+Tumbes!F32)</f>
        <v>4181.7473909999999</v>
      </c>
      <c r="K40" s="168">
        <f>+(Cajamarca!G32+'La Libertad'!G32+Lambayeque!G32+Piura!G32+Tumbes!G32)</f>
        <v>3368.4119390000001</v>
      </c>
      <c r="L40" s="206">
        <f t="shared" si="9"/>
        <v>7550.1593300000004</v>
      </c>
      <c r="M40" s="181">
        <f t="shared" ref="M40:O40" si="11">+I23/J40</f>
        <v>0.14307442775899612</v>
      </c>
      <c r="N40" s="181">
        <f t="shared" si="11"/>
        <v>0.36484769804160222</v>
      </c>
      <c r="O40" s="195">
        <f t="shared" si="11"/>
        <v>0.24201588034566679</v>
      </c>
      <c r="P40" s="36"/>
      <c r="Q40" s="28"/>
      <c r="R40" s="34"/>
    </row>
    <row r="41" spans="1:18" x14ac:dyDescent="0.25">
      <c r="A41" s="234"/>
      <c r="B41" s="158"/>
      <c r="C41" s="160" t="s">
        <v>99</v>
      </c>
      <c r="D41" s="168">
        <f>+Lambayeque!F38</f>
        <v>1217.636712</v>
      </c>
      <c r="E41" s="175">
        <f>+Lambayeque!I38</f>
        <v>3.5006032242562678E-3</v>
      </c>
      <c r="F41" s="168">
        <f>+Lambayeque!G38</f>
        <v>544.41485399999999</v>
      </c>
      <c r="G41" s="175">
        <f>+Lambayeque!J38</f>
        <v>6.8663172441654208E-2</v>
      </c>
      <c r="H41" s="160"/>
      <c r="I41" s="165">
        <v>2012</v>
      </c>
      <c r="J41" s="168">
        <f>+(Cajamarca!F33+'La Libertad'!F33+Lambayeque!F33+Piura!F33+Tumbes!F33)</f>
        <v>4733.4847529999988</v>
      </c>
      <c r="K41" s="168">
        <f>+(Cajamarca!G33+'La Libertad'!G33+Lambayeque!G33+Piura!G33+Tumbes!G33)</f>
        <v>4618.5585340000007</v>
      </c>
      <c r="L41" s="206">
        <f t="shared" si="9"/>
        <v>9352.0432870000004</v>
      </c>
      <c r="M41" s="181">
        <f t="shared" ref="M41:O41" si="12">+I24/J41</f>
        <v>0.1556335443001268</v>
      </c>
      <c r="N41" s="181">
        <f t="shared" si="12"/>
        <v>0.41173354002142865</v>
      </c>
      <c r="O41" s="195">
        <f t="shared" si="12"/>
        <v>0.28210994999001227</v>
      </c>
      <c r="P41" s="36"/>
      <c r="Q41" s="28"/>
      <c r="R41" s="34"/>
    </row>
    <row r="42" spans="1:18" x14ac:dyDescent="0.25">
      <c r="B42" s="158"/>
      <c r="C42" s="160" t="s">
        <v>100</v>
      </c>
      <c r="D42" s="168">
        <f>+Piura!F38</f>
        <v>1766.9927379999999</v>
      </c>
      <c r="E42" s="175">
        <f>+Piura!I38</f>
        <v>4.697281727028807E-2</v>
      </c>
      <c r="F42" s="168">
        <f>+Piura!G38</f>
        <v>1340.6061139999999</v>
      </c>
      <c r="G42" s="175">
        <f>+Piura!J38</f>
        <v>0.22294175289730178</v>
      </c>
      <c r="H42" s="160"/>
      <c r="I42" s="165">
        <v>2013</v>
      </c>
      <c r="J42" s="168">
        <f>+(Cajamarca!F34+'La Libertad'!F34+Lambayeque!F34+Piura!F34+Tumbes!F34)</f>
        <v>5263.6969259999996</v>
      </c>
      <c r="K42" s="168">
        <f>+(Cajamarca!G34+'La Libertad'!G34+Lambayeque!G34+Piura!G34+Tumbes!G34)</f>
        <v>5225.8266789999998</v>
      </c>
      <c r="L42" s="206">
        <f t="shared" si="9"/>
        <v>10489.523604999998</v>
      </c>
      <c r="M42" s="181">
        <f t="shared" ref="M42:O42" si="13">+I25/J42</f>
        <v>0.12920961589573102</v>
      </c>
      <c r="N42" s="181">
        <f t="shared" si="13"/>
        <v>0.3731822499656996</v>
      </c>
      <c r="O42" s="195">
        <f t="shared" si="13"/>
        <v>0.25075552666149897</v>
      </c>
      <c r="P42" s="36"/>
      <c r="Q42" s="28"/>
      <c r="R42" s="34"/>
    </row>
    <row r="43" spans="1:18" x14ac:dyDescent="0.25">
      <c r="B43" s="158"/>
      <c r="C43" s="160" t="s">
        <v>101</v>
      </c>
      <c r="D43" s="168">
        <f>+Tumbes!F38</f>
        <v>444.41254199999997</v>
      </c>
      <c r="E43" s="175">
        <f>+Tumbes!I38</f>
        <v>6.4632908132462211E-2</v>
      </c>
      <c r="F43" s="168">
        <f>+Tumbes!G38</f>
        <v>160.928346</v>
      </c>
      <c r="G43" s="175">
        <f>+Tumbes!J38</f>
        <v>0.41076197974469952</v>
      </c>
      <c r="H43" s="160"/>
      <c r="I43" s="165">
        <v>2014</v>
      </c>
      <c r="J43" s="168">
        <f>+(Cajamarca!F35+'La Libertad'!F35+Lambayeque!F35+Piura!F35+Tumbes!F35)</f>
        <v>5545.4241569999995</v>
      </c>
      <c r="K43" s="168">
        <f>+(Cajamarca!G35+'La Libertad'!G35+Lambayeque!G35+Piura!G35+Tumbes!G35)</f>
        <v>5315.580629</v>
      </c>
      <c r="L43" s="206">
        <f t="shared" si="9"/>
        <v>10861.004786</v>
      </c>
      <c r="M43" s="181">
        <f t="shared" ref="M43:O43" si="14">+I26/J43</f>
        <v>7.8576496344281363E-2</v>
      </c>
      <c r="N43" s="181">
        <f t="shared" si="14"/>
        <v>0.39047861858704958</v>
      </c>
      <c r="O43" s="195">
        <f t="shared" si="14"/>
        <v>0.23122727882757058</v>
      </c>
      <c r="P43" s="36"/>
      <c r="Q43" s="28"/>
      <c r="R43" s="34"/>
    </row>
    <row r="44" spans="1:18" ht="15" customHeight="1" x14ac:dyDescent="0.25">
      <c r="B44" s="158"/>
      <c r="C44" s="170" t="s">
        <v>108</v>
      </c>
      <c r="D44" s="171">
        <f ca="1">SUM(D39:D44)</f>
        <v>6965.35365</v>
      </c>
      <c r="E44" s="182">
        <v>4.1014492753623191E-2</v>
      </c>
      <c r="F44" s="171">
        <f ca="1">SUM(F39:F44)</f>
        <v>4974.6094649999995</v>
      </c>
      <c r="G44" s="182">
        <v>0.21026816226430264</v>
      </c>
      <c r="H44" s="160"/>
      <c r="I44" s="165">
        <v>2015</v>
      </c>
      <c r="J44" s="168">
        <f>+(Cajamarca!F36+'La Libertad'!F36+Lambayeque!F36+Piura!F36+Tumbes!F36)</f>
        <v>6095.0085179999996</v>
      </c>
      <c r="K44" s="168">
        <f>+(Cajamarca!G36+'La Libertad'!G36+Lambayeque!G36+Piura!G36+Tumbes!G36)</f>
        <v>4269.9631580000005</v>
      </c>
      <c r="L44" s="206">
        <f t="shared" si="9"/>
        <v>10364.971676000001</v>
      </c>
      <c r="M44" s="181">
        <f t="shared" ref="M44:O44" si="15">+I27/J44</f>
        <v>6.2093504690324375E-2</v>
      </c>
      <c r="N44" s="181">
        <f t="shared" si="15"/>
        <v>0.27568343248923177</v>
      </c>
      <c r="O44" s="195">
        <f t="shared" si="15"/>
        <v>0.15008420559431154</v>
      </c>
      <c r="P44" s="36"/>
    </row>
    <row r="45" spans="1:18" x14ac:dyDescent="0.25">
      <c r="B45" s="158"/>
      <c r="D45" s="233"/>
      <c r="H45" s="169"/>
      <c r="I45" s="165">
        <v>2016</v>
      </c>
      <c r="J45" s="168">
        <f>+(Cajamarca!F37+'La Libertad'!F37+Lambayeque!F37+Piura!F37+Tumbes!F37)</f>
        <v>6525.4848830000001</v>
      </c>
      <c r="K45" s="168">
        <f>+(Cajamarca!G37+'La Libertad'!G37+Lambayeque!G37+Piura!G37+Tumbes!G37)</f>
        <v>4634.0793659999999</v>
      </c>
      <c r="L45" s="206">
        <f t="shared" si="9"/>
        <v>11159.564248999999</v>
      </c>
      <c r="M45" s="181">
        <f t="shared" ref="M45:O45" si="16">+I28/J45</f>
        <v>5.8777806228503073E-2</v>
      </c>
      <c r="N45" s="181">
        <f t="shared" si="16"/>
        <v>0.27456310876657525</v>
      </c>
      <c r="O45" s="195">
        <f t="shared" si="16"/>
        <v>0.14838401267759035</v>
      </c>
      <c r="P45" s="36"/>
    </row>
    <row r="46" spans="1:18" x14ac:dyDescent="0.25">
      <c r="B46" s="158"/>
      <c r="C46" s="160"/>
      <c r="D46" s="168"/>
      <c r="E46" s="175"/>
      <c r="F46" s="169"/>
      <c r="G46" s="175"/>
      <c r="H46" s="160"/>
      <c r="I46" s="165">
        <v>2017</v>
      </c>
      <c r="J46" s="168">
        <f>+(Cajamarca!F38+'La Libertad'!F38+Lambayeque!F38+Piura!F38+Tumbes!F38)</f>
        <v>6965.35365</v>
      </c>
      <c r="K46" s="168">
        <f>+(Cajamarca!G38+'La Libertad'!G38+Lambayeque!G38+Piura!G38+Tumbes!G38)</f>
        <v>4974.6094649999995</v>
      </c>
      <c r="L46" s="206">
        <f t="shared" si="9"/>
        <v>11939.963114999999</v>
      </c>
      <c r="M46" s="181">
        <f t="shared" ref="M46:O46" si="17">+I29/J46</f>
        <v>4.0639537807244004E-2</v>
      </c>
      <c r="N46" s="181">
        <f t="shared" si="17"/>
        <v>0.21025798394005188</v>
      </c>
      <c r="O46" s="195">
        <f t="shared" si="17"/>
        <v>0.11130856077188142</v>
      </c>
      <c r="P46" s="36"/>
    </row>
    <row r="47" spans="1:18" x14ac:dyDescent="0.25">
      <c r="B47" s="158"/>
      <c r="H47" s="160"/>
      <c r="I47" s="165" t="s">
        <v>54</v>
      </c>
      <c r="J47" s="168">
        <f>+(Cajamarca!F39+'La Libertad'!F39+Lambayeque!F39+Piura!F39+Tumbes!F39)</f>
        <v>3435.9330770000001</v>
      </c>
      <c r="K47" s="168">
        <f>+(Cajamarca!G39+'La Libertad'!G39+Lambayeque!G39+Piura!G39+Tumbes!G39)</f>
        <v>1997.911163</v>
      </c>
      <c r="L47" s="206">
        <f t="shared" ref="L47:L48" si="18">+K47+J47</f>
        <v>5433.8442400000004</v>
      </c>
      <c r="M47" s="181">
        <f t="shared" ref="M47:O47" si="19">+I30/J47</f>
        <v>3.5692861080716558E-2</v>
      </c>
      <c r="N47" s="181">
        <f t="shared" si="19"/>
        <v>0.23067243305652424</v>
      </c>
      <c r="O47" s="195">
        <f t="shared" si="19"/>
        <v>0.1073827819179447</v>
      </c>
      <c r="P47" s="36"/>
    </row>
    <row r="48" spans="1:18" ht="15" customHeight="1" x14ac:dyDescent="0.25">
      <c r="B48" s="158"/>
      <c r="C48" s="9"/>
      <c r="D48" s="160"/>
      <c r="E48" s="160"/>
      <c r="F48" s="160"/>
      <c r="G48" s="160"/>
      <c r="H48" s="37"/>
      <c r="I48" s="183" t="s">
        <v>3</v>
      </c>
      <c r="J48" s="171">
        <f>SUM(J39:J47)</f>
        <v>46594.139733999997</v>
      </c>
      <c r="K48" s="171">
        <f>SUM(K39:K47)</f>
        <v>37698.814639999997</v>
      </c>
      <c r="L48" s="206">
        <f t="shared" si="18"/>
        <v>84292.954373999994</v>
      </c>
      <c r="M48" s="182">
        <f t="shared" ref="M48:O48" si="20">+I31/J48</f>
        <v>9.08323810711264E-2</v>
      </c>
      <c r="N48" s="182">
        <f t="shared" si="20"/>
        <v>0.33191120255339679</v>
      </c>
      <c r="O48" s="195">
        <f t="shared" si="20"/>
        <v>0.19865142564234217</v>
      </c>
      <c r="P48" s="36"/>
    </row>
    <row r="49" spans="2:22" x14ac:dyDescent="0.25">
      <c r="B49" s="158"/>
      <c r="C49" s="37"/>
      <c r="D49" s="37"/>
      <c r="E49" s="37"/>
      <c r="F49" s="37"/>
      <c r="G49" s="37"/>
      <c r="H49" s="37"/>
      <c r="I49" s="235" t="s">
        <v>107</v>
      </c>
      <c r="J49" s="161"/>
      <c r="K49" s="161"/>
      <c r="L49" s="161"/>
      <c r="M49" s="161"/>
      <c r="N49" s="161"/>
      <c r="O49" s="196"/>
      <c r="P49" s="36"/>
    </row>
    <row r="50" spans="2:22" x14ac:dyDescent="0.25">
      <c r="B50" s="162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4"/>
      <c r="P50" s="9"/>
    </row>
    <row r="51" spans="2:22" x14ac:dyDescent="0.25">
      <c r="B51" s="9"/>
      <c r="C51" s="9"/>
      <c r="D51" s="9"/>
      <c r="E51" s="9"/>
      <c r="F51" s="9"/>
      <c r="G51" s="9"/>
      <c r="H51" s="9"/>
      <c r="I51" s="36"/>
      <c r="J51" s="36"/>
      <c r="K51" s="36"/>
      <c r="L51" s="36"/>
      <c r="M51" s="36"/>
      <c r="N51" s="36"/>
      <c r="O51" s="36"/>
      <c r="P51" s="9"/>
    </row>
    <row r="52" spans="2:22" ht="15" customHeight="1" x14ac:dyDescent="0.25"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  <c r="N52" s="36"/>
      <c r="O52" s="36"/>
      <c r="P52" s="9"/>
    </row>
    <row r="53" spans="2:22" x14ac:dyDescent="0.25">
      <c r="B53" s="80" t="s">
        <v>79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  <c r="P53" s="9"/>
    </row>
    <row r="54" spans="2:22" ht="15" customHeight="1" x14ac:dyDescent="0.25">
      <c r="B54" s="248" t="s">
        <v>109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50"/>
      <c r="P54" s="9"/>
    </row>
    <row r="55" spans="2:22" x14ac:dyDescent="0.25">
      <c r="B55" s="248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50"/>
      <c r="P55" s="9"/>
    </row>
    <row r="56" spans="2:22" x14ac:dyDescent="0.25">
      <c r="B56" s="38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236"/>
      <c r="P56" s="9"/>
    </row>
    <row r="57" spans="2:22" x14ac:dyDescent="0.25">
      <c r="B57" s="38"/>
      <c r="C57" s="167" t="s">
        <v>2</v>
      </c>
      <c r="D57" s="167" t="s">
        <v>95</v>
      </c>
      <c r="E57" s="167" t="s">
        <v>12</v>
      </c>
      <c r="F57" s="167" t="s">
        <v>3</v>
      </c>
      <c r="G57" s="167" t="s">
        <v>15</v>
      </c>
      <c r="H57" s="35"/>
      <c r="I57" s="227" t="s">
        <v>86</v>
      </c>
      <c r="J57" s="227" t="s">
        <v>11</v>
      </c>
      <c r="K57" s="227" t="s">
        <v>80</v>
      </c>
      <c r="L57" s="227" t="s">
        <v>12</v>
      </c>
      <c r="M57" s="227" t="s">
        <v>80</v>
      </c>
      <c r="N57" s="227" t="s">
        <v>3</v>
      </c>
      <c r="O57" s="237" t="s">
        <v>80</v>
      </c>
      <c r="P57" s="9"/>
    </row>
    <row r="58" spans="2:22" x14ac:dyDescent="0.25">
      <c r="B58" s="38"/>
      <c r="C58" s="165">
        <v>2009</v>
      </c>
      <c r="D58" s="168">
        <v>680.41019746000006</v>
      </c>
      <c r="E58" s="168">
        <v>2008.16530545</v>
      </c>
      <c r="F58" s="168">
        <f>+E58+D58</f>
        <v>2688.5755029100001</v>
      </c>
      <c r="G58" s="212"/>
      <c r="H58" s="35"/>
      <c r="I58" s="160" t="s">
        <v>97</v>
      </c>
      <c r="J58" s="184">
        <f>+Cajamarca!D58</f>
        <v>93.814385729999998</v>
      </c>
      <c r="K58" s="185">
        <f>+J58/J64</f>
        <v>0.32120909744312898</v>
      </c>
      <c r="L58" s="186">
        <f>+Cajamarca!E58</f>
        <v>324.44357529999996</v>
      </c>
      <c r="M58" s="185">
        <f>+L58/L64</f>
        <v>0.27286904513997939</v>
      </c>
      <c r="N58" s="184">
        <f>+L58+J58</f>
        <v>418.25796102999993</v>
      </c>
      <c r="O58" s="238">
        <f>+N58/N64</f>
        <v>0.28240165319776173</v>
      </c>
      <c r="P58" s="9"/>
      <c r="Q58" s="240"/>
      <c r="R58" s="240"/>
      <c r="S58" s="240"/>
      <c r="T58" s="240"/>
      <c r="U58" s="240"/>
      <c r="V58" s="240"/>
    </row>
    <row r="59" spans="2:22" x14ac:dyDescent="0.25">
      <c r="B59" s="38"/>
      <c r="C59" s="165">
        <v>2010</v>
      </c>
      <c r="D59" s="168">
        <f>+(Cajamarca!D51+'La Libertad'!D51+Lambayeque!D51+Piura!D51+Tumbes!D51)</f>
        <v>695.80083356</v>
      </c>
      <c r="E59" s="168">
        <f>+(Cajamarca!E51+'La Libertad'!E51+Lambayeque!E51+Piura!E51+Tumbes!E51)</f>
        <v>1415.99780291</v>
      </c>
      <c r="F59" s="168">
        <f t="shared" ref="F59:F66" si="21">+E59+D59</f>
        <v>2111.79863647</v>
      </c>
      <c r="G59" s="169">
        <f>+F59/F58-1</f>
        <v>-0.21452879631452459</v>
      </c>
      <c r="H59" s="35"/>
      <c r="I59" s="160" t="s">
        <v>98</v>
      </c>
      <c r="J59" s="184">
        <f>+'La Libertad'!D58</f>
        <v>76.035997339999994</v>
      </c>
      <c r="K59" s="185">
        <f>+J59/J64</f>
        <v>0.26033804825051915</v>
      </c>
      <c r="L59" s="186">
        <f>+'La Libertad'!E58</f>
        <v>364.67002382999993</v>
      </c>
      <c r="M59" s="185">
        <f>+L59/L64</f>
        <v>0.3067009759760394</v>
      </c>
      <c r="N59" s="184">
        <f t="shared" ref="N59:N61" si="22">+L59+J59</f>
        <v>440.70602116999993</v>
      </c>
      <c r="O59" s="238">
        <f>+N59/N64</f>
        <v>0.29755825482946163</v>
      </c>
      <c r="P59" s="9"/>
      <c r="Q59" s="240"/>
      <c r="R59" s="28"/>
      <c r="S59" s="28"/>
      <c r="T59" s="28"/>
      <c r="U59" s="240"/>
      <c r="V59" s="240"/>
    </row>
    <row r="60" spans="2:22" x14ac:dyDescent="0.25">
      <c r="B60" s="38"/>
      <c r="C60" s="165">
        <v>2011</v>
      </c>
      <c r="D60" s="168">
        <f>+(Cajamarca!D52+'La Libertad'!D52+Lambayeque!D52+Piura!D52+Tumbes!D52)</f>
        <v>633.36256443999991</v>
      </c>
      <c r="E60" s="168">
        <f>+(Cajamarca!E52+'La Libertad'!E52+Lambayeque!E52+Piura!E52+Tumbes!E52)</f>
        <v>1543.00909069</v>
      </c>
      <c r="F60" s="168">
        <f t="shared" si="21"/>
        <v>2176.3716551299999</v>
      </c>
      <c r="G60" s="169">
        <f t="shared" ref="G60:G66" si="23">+F60/F59-1</f>
        <v>3.0577261271433454E-2</v>
      </c>
      <c r="H60" s="35"/>
      <c r="I60" s="160" t="s">
        <v>99</v>
      </c>
      <c r="J60" s="184">
        <f>+Lambayeque!D58</f>
        <v>4.6795791400000004</v>
      </c>
      <c r="K60" s="185">
        <f>+J60/J64</f>
        <v>1.6022312359419144E-2</v>
      </c>
      <c r="L60" s="187">
        <f>+Lambayeque!E58</f>
        <v>65.40560649999999</v>
      </c>
      <c r="M60" s="185">
        <f>+L60/L64</f>
        <v>5.5008533844301488E-2</v>
      </c>
      <c r="N60" s="184">
        <f t="shared" si="22"/>
        <v>70.085185639999992</v>
      </c>
      <c r="O60" s="238">
        <f>+N60/N64</f>
        <v>4.7320491499236325E-2</v>
      </c>
      <c r="P60" s="9"/>
      <c r="Q60" s="240"/>
      <c r="R60" s="28" t="s">
        <v>97</v>
      </c>
      <c r="S60" s="218"/>
      <c r="T60" s="207">
        <v>418.25796102999993</v>
      </c>
      <c r="U60" s="240"/>
      <c r="V60" s="240"/>
    </row>
    <row r="61" spans="2:22" x14ac:dyDescent="0.25">
      <c r="B61" s="38"/>
      <c r="C61" s="165">
        <v>2012</v>
      </c>
      <c r="D61" s="168">
        <f>+(Cajamarca!D53+'La Libertad'!D53+Lambayeque!D53+Piura!D53+Tumbes!D53)</f>
        <v>637.81910101000005</v>
      </c>
      <c r="E61" s="168">
        <f>+(Cajamarca!E53+'La Libertad'!E53+Lambayeque!E53+Piura!E53+Tumbes!E53)</f>
        <v>1828.6646653400003</v>
      </c>
      <c r="F61" s="168">
        <f t="shared" si="21"/>
        <v>2466.4837663500002</v>
      </c>
      <c r="G61" s="169">
        <f t="shared" si="23"/>
        <v>0.13330081309236275</v>
      </c>
      <c r="H61" s="35"/>
      <c r="I61" s="160" t="s">
        <v>100</v>
      </c>
      <c r="J61" s="184">
        <f>+Piura!D58</f>
        <v>84.851868640000006</v>
      </c>
      <c r="K61" s="185">
        <f>+J61/J64</f>
        <v>0.29052252413247609</v>
      </c>
      <c r="L61" s="186">
        <f>+Piura!E58</f>
        <v>359.53563176000006</v>
      </c>
      <c r="M61" s="185">
        <f>+L61/L64</f>
        <v>0.30238276236919054</v>
      </c>
      <c r="N61" s="184">
        <f t="shared" si="22"/>
        <v>444.38750040000008</v>
      </c>
      <c r="O61" s="238">
        <f>+N61/N64</f>
        <v>0.30004393571932447</v>
      </c>
      <c r="P61" s="9"/>
      <c r="Q61" s="240"/>
      <c r="R61" s="28" t="s">
        <v>98</v>
      </c>
      <c r="S61" s="218"/>
      <c r="T61" s="207">
        <v>440.70602116999993</v>
      </c>
      <c r="U61" s="240"/>
      <c r="V61" s="240"/>
    </row>
    <row r="62" spans="2:22" x14ac:dyDescent="0.25">
      <c r="B62" s="38"/>
      <c r="C62" s="165">
        <v>2013</v>
      </c>
      <c r="D62" s="168">
        <f>+(Cajamarca!D54+'La Libertad'!D54+Lambayeque!D54+Piura!D54+Tumbes!D54)</f>
        <v>625.65879676999998</v>
      </c>
      <c r="E62" s="168">
        <f>+(Cajamarca!E54+'La Libertad'!E54+Lambayeque!E54+Piura!E54+Tumbes!E54)</f>
        <v>1880.23658439</v>
      </c>
      <c r="F62" s="168">
        <f t="shared" si="21"/>
        <v>2505.8953811599999</v>
      </c>
      <c r="G62" s="169">
        <f t="shared" si="23"/>
        <v>1.5978866493138399E-2</v>
      </c>
      <c r="H62" s="35"/>
      <c r="I62" s="160" t="s">
        <v>101</v>
      </c>
      <c r="J62" s="184">
        <f>+Tumbes!D58</f>
        <v>32.684572240000001</v>
      </c>
      <c r="K62" s="185">
        <f>+J62/J64</f>
        <v>0.11190801781445667</v>
      </c>
      <c r="L62" s="186">
        <f>+Tumbes!E58</f>
        <v>74.953520569999981</v>
      </c>
      <c r="M62" s="185">
        <f>+L62/L64</f>
        <v>6.3038682670489302E-2</v>
      </c>
      <c r="N62" s="184">
        <f>+L62+J62</f>
        <v>107.63809280999999</v>
      </c>
      <c r="O62" s="238">
        <f>+N62/N64</f>
        <v>7.2675664754215746E-2</v>
      </c>
      <c r="P62" s="9"/>
      <c r="Q62" s="240"/>
      <c r="R62" s="28" t="s">
        <v>99</v>
      </c>
      <c r="S62" s="28"/>
      <c r="T62" s="207">
        <v>70.085185639999992</v>
      </c>
      <c r="U62" s="240"/>
      <c r="V62" s="240"/>
    </row>
    <row r="63" spans="2:22" x14ac:dyDescent="0.25">
      <c r="B63" s="38"/>
      <c r="C63" s="165">
        <v>2014</v>
      </c>
      <c r="D63" s="168">
        <f>+(Cajamarca!D55+'La Libertad'!D55+Lambayeque!D55+Piura!D55+Tumbes!D55)</f>
        <v>497.28399078000001</v>
      </c>
      <c r="E63" s="168">
        <f>+(Cajamarca!E55+'La Libertad'!E55+Lambayeque!E55+Piura!E55+Tumbes!E55)</f>
        <v>1797.8488971900001</v>
      </c>
      <c r="F63" s="168">
        <f t="shared" si="21"/>
        <v>2295.13288797</v>
      </c>
      <c r="G63" s="169">
        <f t="shared" si="23"/>
        <v>-8.4106660946250744E-2</v>
      </c>
      <c r="H63" s="35"/>
      <c r="I63" s="160"/>
      <c r="J63" s="184"/>
      <c r="K63" s="185"/>
      <c r="L63" s="186"/>
      <c r="M63" s="185"/>
      <c r="N63" s="184"/>
      <c r="O63" s="238"/>
      <c r="P63" s="9"/>
      <c r="Q63" s="240"/>
      <c r="R63" s="28" t="s">
        <v>100</v>
      </c>
      <c r="S63" s="28"/>
      <c r="T63" s="207">
        <v>444.38750040000008</v>
      </c>
      <c r="U63" s="240"/>
      <c r="V63" s="240"/>
    </row>
    <row r="64" spans="2:22" x14ac:dyDescent="0.25">
      <c r="B64" s="38"/>
      <c r="C64" s="165">
        <v>2015</v>
      </c>
      <c r="D64" s="168">
        <f>+(Cajamarca!D56+'La Libertad'!D56+Lambayeque!D56+Piura!D56+Tumbes!D56)</f>
        <v>413.46029475</v>
      </c>
      <c r="E64" s="168">
        <f>+(Cajamarca!E56+'La Libertad'!E56+Lambayeque!E56+Piura!E56+Tumbes!E56)</f>
        <v>1283.53040687</v>
      </c>
      <c r="F64" s="168">
        <f t="shared" si="21"/>
        <v>1696.99070162</v>
      </c>
      <c r="G64" s="169">
        <f t="shared" si="23"/>
        <v>-0.26061331327923454</v>
      </c>
      <c r="H64" s="35"/>
      <c r="I64" s="259" t="s">
        <v>110</v>
      </c>
      <c r="J64" s="188">
        <f t="shared" ref="J64:O64" si="24">SUM(J58:J63)</f>
        <v>292.06640308999999</v>
      </c>
      <c r="K64" s="189">
        <f t="shared" si="24"/>
        <v>1</v>
      </c>
      <c r="L64" s="188">
        <f t="shared" si="24"/>
        <v>1189.0083579599998</v>
      </c>
      <c r="M64" s="189">
        <f t="shared" si="24"/>
        <v>1.0000000000000002</v>
      </c>
      <c r="N64" s="188">
        <f t="shared" si="24"/>
        <v>1481.07476105</v>
      </c>
      <c r="O64" s="239">
        <f t="shared" si="24"/>
        <v>0.99999999999999978</v>
      </c>
      <c r="P64" s="9"/>
      <c r="Q64" s="240"/>
      <c r="R64" s="28" t="s">
        <v>101</v>
      </c>
      <c r="S64" s="218"/>
      <c r="T64" s="207">
        <v>107.63809280999999</v>
      </c>
      <c r="U64" s="240"/>
      <c r="V64" s="240"/>
    </row>
    <row r="65" spans="1:23" x14ac:dyDescent="0.25">
      <c r="B65" s="38"/>
      <c r="C65" s="165">
        <v>2016</v>
      </c>
      <c r="D65" s="168">
        <f>+(Cajamarca!D57+'La Libertad'!D57+Lambayeque!D57+Piura!D57+Tumbes!D57)</f>
        <v>315.97104916000001</v>
      </c>
      <c r="E65" s="168">
        <f>+(Cajamarca!E57+'La Libertad'!E57+Lambayeque!E57+Piura!E57+Tumbes!E57)</f>
        <v>1078.3256242500001</v>
      </c>
      <c r="F65" s="168">
        <f t="shared" si="21"/>
        <v>1394.29667341</v>
      </c>
      <c r="G65" s="169">
        <f t="shared" si="23"/>
        <v>-0.178371058793097</v>
      </c>
      <c r="H65" s="35"/>
      <c r="I65" s="259"/>
      <c r="J65" s="169">
        <f>+J64/N64</f>
        <v>0.19719896035696474</v>
      </c>
      <c r="K65" s="198"/>
      <c r="L65" s="169">
        <f>+L64/N64</f>
        <v>0.80280103964303506</v>
      </c>
      <c r="M65" s="160"/>
      <c r="N65" s="190">
        <f>+L65+J65</f>
        <v>0.99999999999999978</v>
      </c>
      <c r="O65" s="197"/>
      <c r="P65" s="9"/>
      <c r="Q65" s="240"/>
      <c r="R65" s="240"/>
      <c r="S65" s="241"/>
      <c r="T65" s="242"/>
      <c r="U65" s="240"/>
      <c r="V65" s="240"/>
    </row>
    <row r="66" spans="1:23" x14ac:dyDescent="0.25">
      <c r="B66" s="38"/>
      <c r="C66" s="165">
        <v>2017</v>
      </c>
      <c r="D66" s="232">
        <f>+(Cajamarca!D58+'La Libertad'!D58+Lambayeque!D58+Piura!D58+Tumbes!D58)</f>
        <v>292.06640308999999</v>
      </c>
      <c r="E66" s="232">
        <f>+(Cajamarca!E58+'La Libertad'!E58+Lambayeque!E58+Piura!E58+Tumbes!E58)</f>
        <v>1189.0083579599998</v>
      </c>
      <c r="F66" s="168">
        <f t="shared" si="21"/>
        <v>1481.0747610499998</v>
      </c>
      <c r="G66" s="169">
        <f t="shared" si="23"/>
        <v>6.2237893337125039E-2</v>
      </c>
      <c r="H66" s="35"/>
      <c r="I66" s="251" t="s">
        <v>94</v>
      </c>
      <c r="J66" s="251"/>
      <c r="K66" s="251"/>
      <c r="L66" s="251"/>
      <c r="M66" s="251"/>
      <c r="N66" s="251"/>
      <c r="O66" s="260"/>
      <c r="P66" s="9"/>
      <c r="Q66" s="240"/>
      <c r="R66" s="240"/>
      <c r="S66" s="240"/>
      <c r="T66" s="242"/>
      <c r="U66" s="240"/>
      <c r="V66" s="240"/>
    </row>
    <row r="67" spans="1:23" x14ac:dyDescent="0.25">
      <c r="B67" s="38"/>
      <c r="C67" s="257" t="s">
        <v>85</v>
      </c>
      <c r="D67" s="257"/>
      <c r="E67" s="257"/>
      <c r="F67" s="257"/>
      <c r="G67" s="257"/>
      <c r="H67" s="35"/>
      <c r="O67" s="39"/>
      <c r="P67" s="9"/>
      <c r="Q67" s="240"/>
      <c r="R67" s="240"/>
      <c r="S67" s="240"/>
      <c r="T67" s="242"/>
      <c r="U67" s="240"/>
      <c r="V67" s="240"/>
    </row>
    <row r="68" spans="1:23" x14ac:dyDescent="0.25">
      <c r="B68" s="38"/>
      <c r="C68" s="35"/>
      <c r="D68" s="35"/>
      <c r="E68" s="35"/>
      <c r="F68" s="35"/>
      <c r="G68" s="35"/>
      <c r="H68" s="35"/>
      <c r="O68" s="39"/>
      <c r="P68" s="9"/>
      <c r="Q68" s="240"/>
      <c r="R68" s="240"/>
      <c r="S68" s="240"/>
      <c r="T68" s="240"/>
      <c r="U68" s="240"/>
      <c r="V68" s="240"/>
    </row>
    <row r="69" spans="1:23" x14ac:dyDescent="0.25">
      <c r="B69" s="38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9"/>
      <c r="P69" s="9"/>
      <c r="V69" s="217"/>
    </row>
    <row r="70" spans="1:23" ht="15" customHeight="1" x14ac:dyDescent="0.25">
      <c r="B70" s="38"/>
      <c r="C70" s="258" t="s">
        <v>81</v>
      </c>
      <c r="D70" s="258"/>
      <c r="E70" s="258"/>
      <c r="F70" s="258"/>
      <c r="G70" s="258"/>
      <c r="I70" s="198"/>
      <c r="J70" s="258" t="s">
        <v>82</v>
      </c>
      <c r="K70" s="258"/>
      <c r="L70" s="258"/>
      <c r="M70" s="258"/>
      <c r="N70" s="258"/>
      <c r="O70" s="39"/>
      <c r="P70" s="9"/>
      <c r="V70" s="217"/>
    </row>
    <row r="71" spans="1:23" x14ac:dyDescent="0.25">
      <c r="B71" s="38"/>
      <c r="C71" s="227" t="s">
        <v>20</v>
      </c>
      <c r="D71" s="227">
        <v>2016</v>
      </c>
      <c r="E71" s="227" t="s">
        <v>19</v>
      </c>
      <c r="F71" s="227">
        <v>2017</v>
      </c>
      <c r="G71" s="227" t="s">
        <v>19</v>
      </c>
      <c r="I71" s="198"/>
      <c r="J71" s="227" t="s">
        <v>20</v>
      </c>
      <c r="K71" s="227">
        <v>2016</v>
      </c>
      <c r="L71" s="227" t="s">
        <v>19</v>
      </c>
      <c r="M71" s="227">
        <v>2017</v>
      </c>
      <c r="N71" s="227" t="s">
        <v>19</v>
      </c>
      <c r="O71" s="39"/>
      <c r="P71" s="9"/>
      <c r="V71" s="217"/>
    </row>
    <row r="72" spans="1:23" x14ac:dyDescent="0.25">
      <c r="B72" s="38"/>
      <c r="C72" s="160" t="s">
        <v>22</v>
      </c>
      <c r="D72" s="184">
        <f>+(+Cajamarca!K73+'La Libertad'!K73+Lambayeque!K73+Piura!K73+Tumbes!K73)</f>
        <v>231.20402836</v>
      </c>
      <c r="E72" s="169">
        <f>+D72/D74</f>
        <v>0.7317253557711989</v>
      </c>
      <c r="F72" s="184">
        <f>+(+Cajamarca!M73+'La Libertad'!M73+Lambayeque!M73+Piura!M73+Tumbes!M73)</f>
        <v>220.97449176000001</v>
      </c>
      <c r="G72" s="169">
        <f>+F72/F74</f>
        <v>0.75658990360458178</v>
      </c>
      <c r="I72" s="198"/>
      <c r="J72" s="160" t="s">
        <v>22</v>
      </c>
      <c r="K72" s="184">
        <f>+(Cajamarca!K100+'La Libertad'!K100+Lambayeque!K100+Piura!K100+Tumbes!K100)</f>
        <v>659.66886635000003</v>
      </c>
      <c r="L72" s="169">
        <f>+K72/K74</f>
        <v>0.61175293576911394</v>
      </c>
      <c r="M72" s="184">
        <f>+(Cajamarca!M100+'La Libertad'!M100+Lambayeque!M100+Piura!M100+Tumbes!M100)</f>
        <v>628.92661844999998</v>
      </c>
      <c r="N72" s="169">
        <f>+M72/M74</f>
        <v>0.52895054457738133</v>
      </c>
      <c r="O72" s="213">
        <f>+M72+F72</f>
        <v>849.90111020999996</v>
      </c>
      <c r="P72" s="214">
        <f>+O72/O74</f>
        <v>0.57384078951387107</v>
      </c>
      <c r="Q72" s="217"/>
      <c r="R72" s="217"/>
      <c r="S72" s="217"/>
      <c r="T72" s="217"/>
      <c r="U72" s="217"/>
      <c r="V72" s="217"/>
    </row>
    <row r="73" spans="1:23" x14ac:dyDescent="0.25">
      <c r="B73" s="38"/>
      <c r="C73" s="160" t="s">
        <v>1</v>
      </c>
      <c r="D73" s="184">
        <f>+(+Cajamarca!K74+'La Libertad'!K74+Lambayeque!K74+Piura!K74+Tumbes!K74)</f>
        <v>84.767020799999997</v>
      </c>
      <c r="E73" s="169">
        <f>+D73/D74</f>
        <v>0.26827464422880104</v>
      </c>
      <c r="F73" s="184">
        <f>+(+Cajamarca!M74+'La Libertad'!M74+Lambayeque!M74+Piura!M74+Tumbes!M74)</f>
        <v>71.091911330000002</v>
      </c>
      <c r="G73" s="169">
        <f>+F73/F74</f>
        <v>0.24341009639541833</v>
      </c>
      <c r="I73" s="198"/>
      <c r="J73" s="160" t="s">
        <v>1</v>
      </c>
      <c r="K73" s="184">
        <f>+(Cajamarca!K101+'La Libertad'!K101+Lambayeque!K101+Piura!K101+Tumbes!K101)</f>
        <v>418.6567579</v>
      </c>
      <c r="L73" s="169">
        <f>+K73/K74</f>
        <v>0.38824706423088595</v>
      </c>
      <c r="M73" s="184">
        <f>+(Cajamarca!M101+'La Libertad'!M101+Lambayeque!M101+Piura!M101+Tumbes!M101)</f>
        <v>560.08173951000003</v>
      </c>
      <c r="N73" s="169">
        <f>+M73/M74</f>
        <v>0.47104945542261867</v>
      </c>
      <c r="O73" s="213">
        <f>+M73+F73</f>
        <v>631.17365084000005</v>
      </c>
      <c r="P73" s="214">
        <f>+O73/O74</f>
        <v>0.42615921048612893</v>
      </c>
      <c r="Q73" s="217"/>
      <c r="R73" s="217"/>
      <c r="S73" s="217"/>
      <c r="T73" s="217"/>
      <c r="U73" s="217"/>
      <c r="V73" s="217"/>
    </row>
    <row r="74" spans="1:23" x14ac:dyDescent="0.25">
      <c r="B74" s="38"/>
      <c r="C74" s="193" t="s">
        <v>3</v>
      </c>
      <c r="D74" s="188">
        <f>SUM(D72:D73)</f>
        <v>315.97104916000001</v>
      </c>
      <c r="E74" s="191">
        <f>SUM(E72:E73)</f>
        <v>1</v>
      </c>
      <c r="F74" s="188">
        <f>SUM(F72:F73)</f>
        <v>292.06640308999999</v>
      </c>
      <c r="G74" s="191">
        <f>SUM(G72:G73)</f>
        <v>1</v>
      </c>
      <c r="I74" s="198"/>
      <c r="J74" s="193" t="s">
        <v>3</v>
      </c>
      <c r="K74" s="188">
        <f>SUM(K72:K73)</f>
        <v>1078.3256242500001</v>
      </c>
      <c r="L74" s="191">
        <f>SUM(L72:L73)</f>
        <v>0.99999999999999989</v>
      </c>
      <c r="M74" s="188">
        <f>SUM(M72:M73)</f>
        <v>1189.00835796</v>
      </c>
      <c r="N74" s="191">
        <f>SUM(N72:N73)</f>
        <v>1</v>
      </c>
      <c r="O74" s="213">
        <f>SUM(O72:O73)</f>
        <v>1481.07476105</v>
      </c>
      <c r="P74" s="192">
        <v>1</v>
      </c>
      <c r="Q74" s="217"/>
      <c r="R74" s="217"/>
      <c r="S74" s="217"/>
      <c r="T74" s="217"/>
      <c r="U74" s="217"/>
      <c r="V74" s="217"/>
    </row>
    <row r="75" spans="1:23" x14ac:dyDescent="0.25">
      <c r="B75" s="38"/>
      <c r="C75" s="198"/>
      <c r="D75" s="198"/>
      <c r="E75" s="198"/>
      <c r="F75" s="198"/>
      <c r="G75" s="198"/>
      <c r="I75" s="198"/>
      <c r="J75" s="198"/>
      <c r="K75" s="198"/>
      <c r="L75" s="198"/>
      <c r="M75" s="198"/>
      <c r="N75" s="198"/>
      <c r="O75" s="208"/>
      <c r="P75" s="166"/>
      <c r="Q75" s="217"/>
      <c r="R75" s="217"/>
      <c r="S75" s="217"/>
      <c r="T75" s="217"/>
      <c r="U75" s="217"/>
      <c r="V75" s="217"/>
    </row>
    <row r="76" spans="1:23" x14ac:dyDescent="0.25">
      <c r="B76" s="38"/>
      <c r="C76" s="227" t="s">
        <v>28</v>
      </c>
      <c r="D76" s="227">
        <v>2016</v>
      </c>
      <c r="E76" s="227" t="s">
        <v>19</v>
      </c>
      <c r="F76" s="227">
        <v>2017</v>
      </c>
      <c r="G76" s="227" t="s">
        <v>19</v>
      </c>
      <c r="I76" s="198"/>
      <c r="J76" s="227" t="s">
        <v>28</v>
      </c>
      <c r="K76" s="227">
        <v>2016</v>
      </c>
      <c r="L76" s="227" t="s">
        <v>19</v>
      </c>
      <c r="M76" s="227">
        <v>2017</v>
      </c>
      <c r="N76" s="227" t="s">
        <v>19</v>
      </c>
      <c r="O76" s="208"/>
      <c r="P76" s="166"/>
      <c r="Q76" s="217"/>
      <c r="R76" s="217"/>
      <c r="S76" s="217"/>
      <c r="T76" s="217"/>
    </row>
    <row r="77" spans="1:23" x14ac:dyDescent="0.25">
      <c r="B77" s="38"/>
      <c r="C77" s="194" t="s">
        <v>30</v>
      </c>
      <c r="D77" s="184">
        <f>+(+Cajamarca!K79+'La Libertad'!K79+Lambayeque!K79+Piura!K79+Tumbes!K79)</f>
        <v>0</v>
      </c>
      <c r="E77" s="169">
        <f>+D77/D83</f>
        <v>0</v>
      </c>
      <c r="F77" s="184">
        <f>+(+Cajamarca!M79+'La Libertad'!M79+Lambayeque!M79+Piura!M79+Tumbes!M79)</f>
        <v>0</v>
      </c>
      <c r="G77" s="169">
        <f>+F77/F83</f>
        <v>0</v>
      </c>
      <c r="I77" s="198"/>
      <c r="J77" s="194" t="s">
        <v>30</v>
      </c>
      <c r="K77" s="184">
        <f>+(Cajamarca!K106+'La Libertad'!K106+Lambayeque!K106+Piura!K106+Tumbes!K106)</f>
        <v>0</v>
      </c>
      <c r="L77" s="169">
        <f>+K77/K83</f>
        <v>0</v>
      </c>
      <c r="M77" s="184">
        <f>+(Cajamarca!M106+'La Libertad'!M106+Lambayeque!M106+Piura!M106+Tumbes!M106)</f>
        <v>0</v>
      </c>
      <c r="N77" s="169">
        <f>+M77/M83</f>
        <v>0</v>
      </c>
      <c r="O77" s="213">
        <f t="shared" ref="O77:O82" si="25">+M77+F77</f>
        <v>0</v>
      </c>
      <c r="P77" s="214">
        <f>+O77/O83</f>
        <v>0</v>
      </c>
      <c r="Q77" s="217"/>
      <c r="R77" s="28"/>
      <c r="S77" s="28">
        <v>2016</v>
      </c>
      <c r="T77" s="243">
        <v>2017</v>
      </c>
      <c r="U77" s="28"/>
      <c r="V77" s="28"/>
      <c r="W77" s="28"/>
    </row>
    <row r="78" spans="1:23" s="28" customFormat="1" x14ac:dyDescent="0.25">
      <c r="A78" s="1"/>
      <c r="B78" s="38"/>
      <c r="C78" s="194" t="s">
        <v>32</v>
      </c>
      <c r="D78" s="184">
        <f>+(+Cajamarca!K80+'La Libertad'!K80+Lambayeque!K80+Piura!K80+Tumbes!K80)</f>
        <v>2.3635178699999999</v>
      </c>
      <c r="E78" s="169">
        <f>+D78/D83</f>
        <v>1.0222650041027166E-2</v>
      </c>
      <c r="F78" s="184">
        <f>+(+Cajamarca!M80+'La Libertad'!M80+Lambayeque!M80+Piura!M80+Tumbes!M80)</f>
        <v>1.7013060500000001</v>
      </c>
      <c r="G78" s="169">
        <f>+F78/F83</f>
        <v>7.6991060662684341E-3</v>
      </c>
      <c r="H78" s="6"/>
      <c r="I78" s="198"/>
      <c r="J78" s="194" t="s">
        <v>32</v>
      </c>
      <c r="K78" s="184">
        <f>+(Cajamarca!K107+'La Libertad'!K107+Lambayeque!K107+Piura!K107+Tumbes!K107)</f>
        <v>7.0905539700000002</v>
      </c>
      <c r="L78" s="169">
        <f>+K78/K83</f>
        <v>1.0748656381545785E-2</v>
      </c>
      <c r="M78" s="184">
        <f>+(Cajamarca!M107+'La Libertad'!M107+Lambayeque!M107+Piura!M107+Tumbes!M107)</f>
        <v>5.1039183699999997</v>
      </c>
      <c r="N78" s="169">
        <f>+M78/M83</f>
        <v>8.1152843913312022E-3</v>
      </c>
      <c r="O78" s="213">
        <f t="shared" si="25"/>
        <v>6.8052244200000001</v>
      </c>
      <c r="P78" s="214">
        <f>+O78/O83</f>
        <v>8.0070779273585298E-3</v>
      </c>
      <c r="Q78" s="217"/>
      <c r="R78" s="28" t="s">
        <v>30</v>
      </c>
      <c r="S78" s="207">
        <f>+D77+K77</f>
        <v>0</v>
      </c>
      <c r="T78" s="207">
        <f>+F77+M77</f>
        <v>0</v>
      </c>
      <c r="V78" s="28" t="s">
        <v>34</v>
      </c>
      <c r="W78" s="219">
        <v>335.05092854999998</v>
      </c>
    </row>
    <row r="79" spans="1:23" s="28" customFormat="1" x14ac:dyDescent="0.25">
      <c r="A79" s="1"/>
      <c r="B79" s="38"/>
      <c r="C79" s="194" t="s">
        <v>34</v>
      </c>
      <c r="D79" s="184">
        <f>+(+Cajamarca!K81+'La Libertad'!K81+Lambayeque!K81+Piura!K81+Tumbes!K81)</f>
        <v>124.56409861</v>
      </c>
      <c r="E79" s="169">
        <f>+D79/D83</f>
        <v>0.53876266557105768</v>
      </c>
      <c r="F79" s="184">
        <f>+(+Cajamarca!M81+'La Libertad'!M81+Lambayeque!M81+Piura!M81+Tumbes!M81)</f>
        <v>110.35920918000001</v>
      </c>
      <c r="G79" s="169">
        <f>+F79/F83</f>
        <v>0.49942058153870966</v>
      </c>
      <c r="H79" s="6"/>
      <c r="I79" s="198"/>
      <c r="J79" s="194" t="s">
        <v>34</v>
      </c>
      <c r="K79" s="184">
        <f>+(Cajamarca!K108+'La Libertad'!K108+Lambayeque!K108+Piura!K108+Tumbes!K108)</f>
        <v>377.31406923000003</v>
      </c>
      <c r="L79" s="169">
        <f>+K79/K83</f>
        <v>0.57197495361227013</v>
      </c>
      <c r="M79" s="184">
        <f>+(Cajamarca!M108+'La Libertad'!M108+Lambayeque!M108+Piura!M108+Tumbes!M108)</f>
        <v>335.05092854999998</v>
      </c>
      <c r="N79" s="169">
        <f>+M79/M83</f>
        <v>0.53273453328424625</v>
      </c>
      <c r="O79" s="213">
        <f t="shared" si="25"/>
        <v>445.41013772999997</v>
      </c>
      <c r="P79" s="216">
        <f>+O79/O83</f>
        <v>0.52407289786919409</v>
      </c>
      <c r="Q79" s="217"/>
      <c r="R79" s="28" t="s">
        <v>32</v>
      </c>
      <c r="S79" s="207">
        <f t="shared" ref="S79:S84" si="26">+D78+K78</f>
        <v>9.454071840000001</v>
      </c>
      <c r="T79" s="207">
        <f t="shared" ref="T79:T83" si="27">+F78+M78</f>
        <v>6.8052244200000001</v>
      </c>
      <c r="V79" s="28" t="s">
        <v>40</v>
      </c>
      <c r="W79" s="219">
        <v>280.73196361999999</v>
      </c>
    </row>
    <row r="80" spans="1:23" s="28" customFormat="1" x14ac:dyDescent="0.25">
      <c r="A80" s="1"/>
      <c r="B80" s="38"/>
      <c r="C80" s="194" t="s">
        <v>36</v>
      </c>
      <c r="D80" s="184">
        <f>+(+Cajamarca!K82+'La Libertad'!K82+Lambayeque!K82+Piura!K82+Tumbes!K82)</f>
        <v>1.4164648599999998</v>
      </c>
      <c r="E80" s="169">
        <f>+D80/D83</f>
        <v>6.1264713683728302E-3</v>
      </c>
      <c r="F80" s="184">
        <f>+(+Cajamarca!M82+'La Libertad'!M82+Lambayeque!M82+Piura!M82+Tumbes!M82)</f>
        <v>2.6799359999999997</v>
      </c>
      <c r="G80" s="169">
        <f>+F80/F83</f>
        <v>1.2127807054357538E-2</v>
      </c>
      <c r="H80" s="6"/>
      <c r="I80" s="198"/>
      <c r="J80" s="194" t="s">
        <v>36</v>
      </c>
      <c r="K80" s="184">
        <f>+(Cajamarca!K109+'La Libertad'!K109+Lambayeque!K109+Piura!K109+Tumbes!K109)</f>
        <v>4.2493946200000003</v>
      </c>
      <c r="L80" s="169">
        <f>+K80/K83</f>
        <v>6.4417086158882067E-3</v>
      </c>
      <c r="M80" s="184">
        <f>+(Cajamarca!M109+'La Libertad'!M109+Lambayeque!M109+Piura!M109+Tumbes!M109)</f>
        <v>8.0398079100000004</v>
      </c>
      <c r="N80" s="169">
        <f>+M80/M83</f>
        <v>1.2783379927238952E-2</v>
      </c>
      <c r="O80" s="213">
        <f t="shared" si="25"/>
        <v>10.71974391</v>
      </c>
      <c r="P80" s="214">
        <f>+O80/O83</f>
        <v>1.2612930823624038E-2</v>
      </c>
      <c r="Q80" s="217"/>
      <c r="R80" s="28" t="s">
        <v>34</v>
      </c>
      <c r="S80" s="207">
        <f t="shared" si="26"/>
        <v>501.87816784000006</v>
      </c>
      <c r="T80" s="207">
        <f t="shared" si="27"/>
        <v>445.41013772999997</v>
      </c>
      <c r="V80" s="28" t="s">
        <v>36</v>
      </c>
      <c r="W80" s="219">
        <v>8.0398079100000004</v>
      </c>
    </row>
    <row r="81" spans="1:23" s="28" customFormat="1" x14ac:dyDescent="0.25">
      <c r="A81" s="1"/>
      <c r="B81" s="38"/>
      <c r="C81" s="160" t="s">
        <v>38</v>
      </c>
      <c r="D81" s="184">
        <f>+(+Cajamarca!K83+'La Libertad'!K83+Lambayeque!K83+Piura!K83+Tumbes!K83)</f>
        <v>0</v>
      </c>
      <c r="E81" s="169">
        <f>+D81/D83</f>
        <v>0</v>
      </c>
      <c r="F81" s="184">
        <f>+(+Cajamarca!M83+'La Libertad'!M83+Lambayeque!M83+Piura!M83+Tumbes!M83)</f>
        <v>0</v>
      </c>
      <c r="G81" s="169">
        <f>+F81/F83</f>
        <v>0</v>
      </c>
      <c r="H81" s="6"/>
      <c r="I81" s="198"/>
      <c r="J81" s="160" t="s">
        <v>38</v>
      </c>
      <c r="K81" s="184">
        <f>+(Cajamarca!K110+'La Libertad'!K110+Lambayeque!K110+Piura!K110+Tumbes!K110)</f>
        <v>0</v>
      </c>
      <c r="L81" s="169">
        <f>+K81/K83</f>
        <v>0</v>
      </c>
      <c r="M81" s="184">
        <f>+(Cajamarca!M110+'La Libertad'!M110+Lambayeque!M110+Piura!M110+Tumbes!M110)</f>
        <v>0</v>
      </c>
      <c r="N81" s="169">
        <f>+M81/M83</f>
        <v>0</v>
      </c>
      <c r="O81" s="213">
        <f t="shared" si="25"/>
        <v>0</v>
      </c>
      <c r="P81" s="214">
        <f>+O81/O83</f>
        <v>0</v>
      </c>
      <c r="Q81" s="217"/>
      <c r="R81" s="28" t="s">
        <v>36</v>
      </c>
      <c r="S81" s="207">
        <f t="shared" si="26"/>
        <v>5.6658594799999999</v>
      </c>
      <c r="T81" s="207">
        <f t="shared" si="27"/>
        <v>10.71974391</v>
      </c>
      <c r="V81" s="28" t="s">
        <v>32</v>
      </c>
      <c r="W81" s="219">
        <v>5.1039183699999997</v>
      </c>
    </row>
    <row r="82" spans="1:23" x14ac:dyDescent="0.25">
      <c r="B82" s="38"/>
      <c r="C82" s="194" t="s">
        <v>40</v>
      </c>
      <c r="D82" s="184">
        <f>+(+Cajamarca!K84+'La Libertad'!K84+Lambayeque!K84+Piura!K84+Tumbes!K84)</f>
        <v>102.85994701999999</v>
      </c>
      <c r="E82" s="169">
        <f>+D82/D83</f>
        <v>0.44488821301954234</v>
      </c>
      <c r="F82" s="184">
        <f>+(+Cajamarca!M84+'La Libertad'!M84+Lambayeque!M84+Piura!M84+Tumbes!M84)</f>
        <v>106.23404053</v>
      </c>
      <c r="G82" s="169">
        <f>+F82/F83</f>
        <v>0.48075250534066438</v>
      </c>
      <c r="I82" s="198"/>
      <c r="J82" s="194" t="s">
        <v>40</v>
      </c>
      <c r="K82" s="184">
        <f>+(Cajamarca!K111+'La Libertad'!K111+Lambayeque!K111+Piura!K111+Tumbes!K111)</f>
        <v>271.01484852999999</v>
      </c>
      <c r="L82" s="169">
        <f>+K82/K83</f>
        <v>0.41083468139029605</v>
      </c>
      <c r="M82" s="184">
        <f>+(Cajamarca!M111+'La Libertad'!M111+Lambayeque!M111+Piura!M111+Tumbes!M111)</f>
        <v>280.73196361999999</v>
      </c>
      <c r="N82" s="169">
        <f>+M82/M83</f>
        <v>0.44636680239718352</v>
      </c>
      <c r="O82" s="213">
        <f t="shared" si="25"/>
        <v>386.96600415</v>
      </c>
      <c r="P82" s="214">
        <f>+O82/O83</f>
        <v>0.45530709337982339</v>
      </c>
      <c r="Q82" s="217"/>
      <c r="R82" s="28" t="s">
        <v>38</v>
      </c>
      <c r="S82" s="207">
        <f t="shared" si="26"/>
        <v>0</v>
      </c>
      <c r="T82" s="207">
        <f t="shared" si="27"/>
        <v>0</v>
      </c>
      <c r="U82" s="28"/>
      <c r="V82" s="28"/>
      <c r="W82" s="28"/>
    </row>
    <row r="83" spans="1:23" x14ac:dyDescent="0.25">
      <c r="B83" s="38"/>
      <c r="C83" s="193" t="s">
        <v>3</v>
      </c>
      <c r="D83" s="188">
        <f>SUM(D77:D82)</f>
        <v>231.20402836</v>
      </c>
      <c r="E83" s="191">
        <f>SUM(E77:E82)</f>
        <v>1</v>
      </c>
      <c r="F83" s="188">
        <f>SUM(F77:F82)</f>
        <v>220.97449176000001</v>
      </c>
      <c r="G83" s="191">
        <f>SUM(G77:G82)</f>
        <v>1</v>
      </c>
      <c r="I83" s="198"/>
      <c r="J83" s="193" t="s">
        <v>3</v>
      </c>
      <c r="K83" s="188">
        <f>SUM(K77:K82)</f>
        <v>659.66886634999992</v>
      </c>
      <c r="L83" s="191">
        <f>SUM(L77:L82)</f>
        <v>1.0000000000000002</v>
      </c>
      <c r="M83" s="188">
        <f>SUM(M77:M82)</f>
        <v>628.92661844999998</v>
      </c>
      <c r="N83" s="191">
        <f>SUM(N77:N82)</f>
        <v>1</v>
      </c>
      <c r="O83" s="215">
        <f>SUM(O77:O82)</f>
        <v>849.90111020999996</v>
      </c>
      <c r="P83" s="166"/>
      <c r="Q83" s="217"/>
      <c r="R83" s="28" t="s">
        <v>40</v>
      </c>
      <c r="S83" s="207">
        <f t="shared" si="26"/>
        <v>373.87479554999999</v>
      </c>
      <c r="T83" s="207">
        <f t="shared" si="27"/>
        <v>386.96600415</v>
      </c>
      <c r="U83" s="28"/>
      <c r="V83" s="28"/>
      <c r="W83" s="28"/>
    </row>
    <row r="84" spans="1:23" x14ac:dyDescent="0.25">
      <c r="B84" s="38"/>
      <c r="C84" s="251" t="s">
        <v>83</v>
      </c>
      <c r="D84" s="251"/>
      <c r="E84" s="251"/>
      <c r="F84" s="251"/>
      <c r="G84" s="251"/>
      <c r="I84" s="35"/>
      <c r="J84" s="251" t="s">
        <v>87</v>
      </c>
      <c r="K84" s="251"/>
      <c r="L84" s="251"/>
      <c r="M84" s="251"/>
      <c r="N84" s="251"/>
      <c r="O84" s="39"/>
      <c r="P84" s="9"/>
      <c r="Q84" s="217"/>
      <c r="R84" s="28" t="s">
        <v>3</v>
      </c>
      <c r="S84" s="207">
        <f t="shared" si="26"/>
        <v>890.87289470999985</v>
      </c>
      <c r="T84" s="207">
        <f>+F83+M83</f>
        <v>849.90111020999996</v>
      </c>
      <c r="U84" s="28"/>
      <c r="V84" s="28"/>
      <c r="W84" s="28"/>
    </row>
    <row r="85" spans="1:23" x14ac:dyDescent="0.25">
      <c r="B85" s="38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9"/>
      <c r="P85" s="9"/>
      <c r="Q85" s="217"/>
      <c r="R85" s="28"/>
      <c r="S85" s="28"/>
      <c r="T85" s="28"/>
      <c r="U85" s="28"/>
      <c r="V85" s="28"/>
      <c r="W85" s="28"/>
    </row>
    <row r="86" spans="1:23" x14ac:dyDescent="0.25"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2"/>
      <c r="Q86" s="217"/>
      <c r="R86" s="28"/>
      <c r="S86" s="28"/>
      <c r="T86" s="28"/>
      <c r="U86" s="28"/>
      <c r="V86" s="28"/>
      <c r="W86" s="28"/>
    </row>
  </sheetData>
  <sortState ref="V78:W81">
    <sortCondition descending="1" ref="W78:W81"/>
  </sortState>
  <mergeCells count="43">
    <mergeCell ref="F8:L9"/>
    <mergeCell ref="C36:G36"/>
    <mergeCell ref="I36:O36"/>
    <mergeCell ref="C37:C38"/>
    <mergeCell ref="D37:E37"/>
    <mergeCell ref="F37:G37"/>
    <mergeCell ref="I37:I38"/>
    <mergeCell ref="J37:L37"/>
    <mergeCell ref="M37:O37"/>
    <mergeCell ref="D31:E31"/>
    <mergeCell ref="D32:N32"/>
    <mergeCell ref="D33:N33"/>
    <mergeCell ref="C35:G35"/>
    <mergeCell ref="I35:O35"/>
    <mergeCell ref="M20:M21"/>
    <mergeCell ref="N20:N21"/>
    <mergeCell ref="D22:E22"/>
    <mergeCell ref="D23:E23"/>
    <mergeCell ref="D28:E28"/>
    <mergeCell ref="D30:E30"/>
    <mergeCell ref="D27:E27"/>
    <mergeCell ref="D29:E29"/>
    <mergeCell ref="C67:G67"/>
    <mergeCell ref="C70:G70"/>
    <mergeCell ref="J70:N70"/>
    <mergeCell ref="I64:I65"/>
    <mergeCell ref="I66:O66"/>
    <mergeCell ref="B54:O55"/>
    <mergeCell ref="C84:G84"/>
    <mergeCell ref="J84:N84"/>
    <mergeCell ref="B1:O2"/>
    <mergeCell ref="F10:F11"/>
    <mergeCell ref="G10:H10"/>
    <mergeCell ref="I10:J10"/>
    <mergeCell ref="K10:L10"/>
    <mergeCell ref="F18:L18"/>
    <mergeCell ref="D20:E21"/>
    <mergeCell ref="F20:H20"/>
    <mergeCell ref="I20:K20"/>
    <mergeCell ref="L20:L21"/>
    <mergeCell ref="D24:E24"/>
    <mergeCell ref="D25:E25"/>
    <mergeCell ref="D26:E26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23"/>
  <sheetViews>
    <sheetView zoomScaleNormal="100" zoomScalePageLayoutView="40" workbookViewId="0">
      <selection activeCell="D24" sqref="D24"/>
    </sheetView>
  </sheetViews>
  <sheetFormatPr baseColWidth="10" defaultColWidth="0" defaultRowHeight="15" x14ac:dyDescent="0.25"/>
  <cols>
    <col min="1" max="1" width="11.7109375" style="18" customWidth="1"/>
    <col min="2" max="15" width="11.7109375" style="22" customWidth="1"/>
    <col min="16" max="16" width="11.7109375" style="18" customWidth="1"/>
    <col min="17" max="16384" width="11.42578125" style="18" hidden="1"/>
  </cols>
  <sheetData>
    <row r="1" spans="1:16" ht="15" customHeight="1" x14ac:dyDescent="0.25">
      <c r="B1" s="288" t="s">
        <v>114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11"/>
    </row>
    <row r="2" spans="1:16" ht="15" customHeight="1" x14ac:dyDescent="0.25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11"/>
    </row>
    <row r="3" spans="1:16" x14ac:dyDescent="0.25">
      <c r="B3" s="8" t="str">
        <f>+B7</f>
        <v>1. Presupuesto y Ejecución del Canon y otros, 2017</v>
      </c>
      <c r="C3" s="19"/>
      <c r="D3" s="19"/>
      <c r="E3" s="19"/>
      <c r="F3" s="19"/>
      <c r="G3" s="19"/>
      <c r="H3" s="8" t="str">
        <f>+B46</f>
        <v>3. Transferencias de Canon y otros.</v>
      </c>
      <c r="I3" s="20"/>
      <c r="J3" s="20"/>
      <c r="K3" s="20"/>
      <c r="L3" s="20"/>
      <c r="M3" s="8"/>
      <c r="N3" s="21"/>
      <c r="O3" s="21"/>
      <c r="P3" s="21"/>
    </row>
    <row r="4" spans="1:16" x14ac:dyDescent="0.25">
      <c r="B4" s="8" t="str">
        <f>+B26</f>
        <v>2. Peso del Gasto financiado por Canon y Otros en el Gasto Total</v>
      </c>
      <c r="C4" s="19"/>
      <c r="D4" s="19"/>
      <c r="E4" s="19"/>
      <c r="F4" s="19"/>
      <c r="G4" s="19"/>
      <c r="H4" s="131" t="str">
        <f>+B69</f>
        <v>4. Transferencia de Canon a los Gobiernos Sub Nacionales - Detalle</v>
      </c>
      <c r="I4" s="20"/>
      <c r="J4" s="20"/>
      <c r="K4" s="20"/>
      <c r="L4" s="20"/>
      <c r="M4" s="8"/>
      <c r="N4" s="21"/>
      <c r="O4" s="21"/>
      <c r="P4" s="21"/>
    </row>
    <row r="5" spans="1:16" x14ac:dyDescent="0.25">
      <c r="B5" s="8"/>
      <c r="C5" s="19"/>
      <c r="D5" s="19"/>
      <c r="E5" s="19"/>
      <c r="F5" s="19"/>
      <c r="G5" s="19"/>
      <c r="H5" s="8"/>
      <c r="I5" s="20"/>
      <c r="J5" s="20"/>
      <c r="K5" s="20"/>
      <c r="L5" s="20"/>
      <c r="M5" s="8"/>
      <c r="N5" s="21"/>
      <c r="O5" s="21"/>
      <c r="P5" s="21"/>
    </row>
    <row r="6" spans="1:16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B7" s="80" t="s">
        <v>52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</row>
    <row r="8" spans="1:16" ht="15" customHeight="1" x14ac:dyDescent="0.25">
      <c r="B8" s="83"/>
      <c r="C8" s="36"/>
      <c r="D8" s="285" t="s">
        <v>53</v>
      </c>
      <c r="E8" s="285"/>
      <c r="F8" s="285"/>
      <c r="G8" s="285"/>
      <c r="H8" s="285"/>
      <c r="I8" s="285"/>
      <c r="J8" s="285"/>
      <c r="K8" s="285"/>
      <c r="L8" s="285"/>
      <c r="M8" s="285"/>
      <c r="N8" s="36"/>
      <c r="O8" s="84"/>
    </row>
    <row r="9" spans="1:16" x14ac:dyDescent="0.25">
      <c r="B9" s="85"/>
      <c r="C9" s="10"/>
      <c r="D9" s="286" t="s">
        <v>91</v>
      </c>
      <c r="E9" s="286"/>
      <c r="F9" s="286"/>
      <c r="G9" s="286"/>
      <c r="H9" s="286"/>
      <c r="I9" s="286"/>
      <c r="J9" s="286"/>
      <c r="K9" s="286"/>
      <c r="L9" s="286"/>
      <c r="M9" s="286"/>
      <c r="N9" s="36"/>
      <c r="O9" s="84"/>
    </row>
    <row r="10" spans="1:16" x14ac:dyDescent="0.25">
      <c r="B10" s="85"/>
      <c r="C10" s="10"/>
      <c r="D10" s="275" t="s">
        <v>2</v>
      </c>
      <c r="E10" s="270" t="s">
        <v>6</v>
      </c>
      <c r="F10" s="271"/>
      <c r="G10" s="272"/>
      <c r="H10" s="284" t="s">
        <v>7</v>
      </c>
      <c r="I10" s="284"/>
      <c r="J10" s="284"/>
      <c r="K10" s="275" t="s">
        <v>8</v>
      </c>
      <c r="L10" s="275" t="s">
        <v>9</v>
      </c>
      <c r="M10" s="276" t="s">
        <v>10</v>
      </c>
      <c r="N10" s="45"/>
      <c r="O10" s="86"/>
    </row>
    <row r="11" spans="1:16" x14ac:dyDescent="0.25">
      <c r="B11" s="85"/>
      <c r="C11" s="10"/>
      <c r="D11" s="275"/>
      <c r="E11" s="17" t="s">
        <v>11</v>
      </c>
      <c r="F11" s="17" t="s">
        <v>12</v>
      </c>
      <c r="G11" s="17" t="s">
        <v>3</v>
      </c>
      <c r="H11" s="17" t="s">
        <v>11</v>
      </c>
      <c r="I11" s="17" t="s">
        <v>12</v>
      </c>
      <c r="J11" s="17" t="s">
        <v>3</v>
      </c>
      <c r="K11" s="275"/>
      <c r="L11" s="275"/>
      <c r="M11" s="276"/>
      <c r="N11" s="36"/>
      <c r="O11" s="84"/>
    </row>
    <row r="12" spans="1:16" x14ac:dyDescent="0.25">
      <c r="B12" s="85"/>
      <c r="C12" s="10"/>
      <c r="D12" s="26">
        <v>2010</v>
      </c>
      <c r="E12" s="230">
        <v>341.10132299999998</v>
      </c>
      <c r="F12" s="230">
        <v>668.37052000000006</v>
      </c>
      <c r="G12" s="95">
        <f>+F12+E12</f>
        <v>1009.471843</v>
      </c>
      <c r="H12" s="230">
        <v>187.482494</v>
      </c>
      <c r="I12" s="230">
        <v>430.04159399999998</v>
      </c>
      <c r="J12" s="95">
        <f>+I12+H12</f>
        <v>617.52408800000001</v>
      </c>
      <c r="K12" s="93">
        <f>+H12/E12</f>
        <v>0.5496387183464545</v>
      </c>
      <c r="L12" s="93">
        <f>+I12/F12</f>
        <v>0.64341795625576059</v>
      </c>
      <c r="M12" s="94">
        <f>+J12/G12</f>
        <v>0.61172987863119621</v>
      </c>
      <c r="N12" s="57"/>
      <c r="O12" s="84"/>
    </row>
    <row r="13" spans="1:16" x14ac:dyDescent="0.25">
      <c r="B13" s="85"/>
      <c r="C13" s="10"/>
      <c r="D13" s="26">
        <v>2011</v>
      </c>
      <c r="E13" s="230">
        <v>424.44175899999999</v>
      </c>
      <c r="F13" s="230">
        <v>708.66348700000003</v>
      </c>
      <c r="G13" s="95">
        <f t="shared" ref="G13:G20" si="0">+F13+E13</f>
        <v>1133.1052460000001</v>
      </c>
      <c r="H13" s="230">
        <v>276.61194599999999</v>
      </c>
      <c r="I13" s="230">
        <v>363.73891800000001</v>
      </c>
      <c r="J13" s="95">
        <f t="shared" ref="J13:J20" si="1">+I13+H13</f>
        <v>640.350864</v>
      </c>
      <c r="K13" s="93">
        <f t="shared" ref="K13:L17" si="2">+H13/E13</f>
        <v>0.65170766102682176</v>
      </c>
      <c r="L13" s="93">
        <f t="shared" si="2"/>
        <v>0.51327452969225718</v>
      </c>
      <c r="M13" s="94">
        <f t="shared" ref="M13:M20" si="3">+J13/G13</f>
        <v>0.56512920248186727</v>
      </c>
      <c r="N13" s="36"/>
      <c r="O13" s="84"/>
    </row>
    <row r="14" spans="1:16" x14ac:dyDescent="0.25">
      <c r="B14" s="85"/>
      <c r="C14" s="10"/>
      <c r="D14" s="26">
        <v>2012</v>
      </c>
      <c r="E14" s="230">
        <v>388.95342099999999</v>
      </c>
      <c r="F14" s="230">
        <v>942.11060099999997</v>
      </c>
      <c r="G14" s="95">
        <f t="shared" si="0"/>
        <v>1331.064022</v>
      </c>
      <c r="H14" s="230">
        <v>315.57876700000003</v>
      </c>
      <c r="I14" s="230">
        <v>559.57169099999999</v>
      </c>
      <c r="J14" s="95">
        <f t="shared" si="1"/>
        <v>875.15045800000007</v>
      </c>
      <c r="K14" s="93">
        <f t="shared" si="2"/>
        <v>0.81135362221174556</v>
      </c>
      <c r="L14" s="93">
        <f t="shared" si="2"/>
        <v>0.59395541288469167</v>
      </c>
      <c r="M14" s="94">
        <f t="shared" si="3"/>
        <v>0.65748186678882381</v>
      </c>
      <c r="N14" s="36"/>
      <c r="O14" s="84"/>
    </row>
    <row r="15" spans="1:16" x14ac:dyDescent="0.25">
      <c r="B15" s="85"/>
      <c r="C15" s="10"/>
      <c r="D15" s="26">
        <v>2013</v>
      </c>
      <c r="E15" s="230">
        <v>246.754469</v>
      </c>
      <c r="F15" s="230">
        <v>946.38041099999998</v>
      </c>
      <c r="G15" s="95">
        <f t="shared" si="0"/>
        <v>1193.1348800000001</v>
      </c>
      <c r="H15" s="230">
        <v>193.89044200000001</v>
      </c>
      <c r="I15" s="230">
        <v>585.89568699999995</v>
      </c>
      <c r="J15" s="95">
        <f t="shared" si="1"/>
        <v>779.78612899999996</v>
      </c>
      <c r="K15" s="93">
        <f t="shared" si="2"/>
        <v>0.78576263597479168</v>
      </c>
      <c r="L15" s="93">
        <f t="shared" si="2"/>
        <v>0.61909109718459709</v>
      </c>
      <c r="M15" s="94">
        <f t="shared" si="3"/>
        <v>0.65356075165617478</v>
      </c>
      <c r="N15" s="36"/>
      <c r="O15" s="84"/>
    </row>
    <row r="16" spans="1:16" x14ac:dyDescent="0.25">
      <c r="B16" s="85"/>
      <c r="C16" s="10"/>
      <c r="D16" s="26">
        <v>2014</v>
      </c>
      <c r="E16" s="230">
        <v>190.548699</v>
      </c>
      <c r="F16" s="230">
        <v>792.31102599999997</v>
      </c>
      <c r="G16" s="95">
        <f t="shared" si="0"/>
        <v>982.85972500000003</v>
      </c>
      <c r="H16" s="230">
        <v>151.22462400000001</v>
      </c>
      <c r="I16" s="230">
        <v>619.59097999999994</v>
      </c>
      <c r="J16" s="95">
        <f t="shared" si="1"/>
        <v>770.81560399999989</v>
      </c>
      <c r="K16" s="93">
        <f t="shared" si="2"/>
        <v>0.79362716614507034</v>
      </c>
      <c r="L16" s="93">
        <f t="shared" si="2"/>
        <v>0.78200474266781184</v>
      </c>
      <c r="M16" s="94">
        <f t="shared" si="3"/>
        <v>0.78425800182218264</v>
      </c>
      <c r="N16" s="36"/>
      <c r="O16" s="84"/>
    </row>
    <row r="17" spans="2:15" x14ac:dyDescent="0.25">
      <c r="B17" s="85"/>
      <c r="C17" s="10"/>
      <c r="D17" s="26">
        <v>2015</v>
      </c>
      <c r="E17" s="230">
        <v>154.48179400000001</v>
      </c>
      <c r="F17" s="230">
        <v>553.69631600000002</v>
      </c>
      <c r="G17" s="95">
        <f t="shared" si="0"/>
        <v>708.17811000000006</v>
      </c>
      <c r="H17" s="230">
        <v>119.94317599999999</v>
      </c>
      <c r="I17" s="230">
        <v>303.03075899999999</v>
      </c>
      <c r="J17" s="95">
        <f t="shared" si="1"/>
        <v>422.97393499999998</v>
      </c>
      <c r="K17" s="93">
        <f t="shared" si="2"/>
        <v>0.77642272849317107</v>
      </c>
      <c r="L17" s="93">
        <f t="shared" si="2"/>
        <v>0.5472869337277656</v>
      </c>
      <c r="M17" s="94">
        <f t="shared" si="3"/>
        <v>0.59727055810860907</v>
      </c>
      <c r="N17" s="36"/>
      <c r="O17" s="84"/>
    </row>
    <row r="18" spans="2:15" x14ac:dyDescent="0.25">
      <c r="B18" s="85"/>
      <c r="C18" s="10"/>
      <c r="D18" s="26">
        <v>2016</v>
      </c>
      <c r="E18" s="230">
        <v>146.00389899999999</v>
      </c>
      <c r="F18" s="230">
        <v>571.68808899999999</v>
      </c>
      <c r="G18" s="95">
        <f t="shared" si="0"/>
        <v>717.69198800000004</v>
      </c>
      <c r="H18" s="230">
        <v>101.58426300000001</v>
      </c>
      <c r="I18" s="230">
        <v>381.32898299999999</v>
      </c>
      <c r="J18" s="95">
        <f t="shared" si="1"/>
        <v>482.91324600000002</v>
      </c>
      <c r="K18" s="93">
        <f t="shared" ref="K18:K20" si="4">+H18/E18</f>
        <v>0.69576404257532887</v>
      </c>
      <c r="L18" s="93">
        <f t="shared" ref="L18:L20" si="5">+I18/F18</f>
        <v>0.66702278801544179</v>
      </c>
      <c r="M18" s="94">
        <f t="shared" si="3"/>
        <v>0.67286977432441397</v>
      </c>
      <c r="N18" s="36"/>
      <c r="O18" s="84"/>
    </row>
    <row r="19" spans="2:15" x14ac:dyDescent="0.25">
      <c r="B19" s="85"/>
      <c r="C19" s="10"/>
      <c r="D19" s="26">
        <v>2017</v>
      </c>
      <c r="E19" s="230">
        <v>164.64823699999999</v>
      </c>
      <c r="F19" s="230">
        <v>549.90375700000004</v>
      </c>
      <c r="G19" s="95">
        <f t="shared" si="0"/>
        <v>714.55199400000004</v>
      </c>
      <c r="H19" s="230">
        <v>107.901172</v>
      </c>
      <c r="I19" s="230">
        <v>324.84350599999999</v>
      </c>
      <c r="J19" s="95">
        <f t="shared" si="1"/>
        <v>432.74467800000002</v>
      </c>
      <c r="K19" s="93">
        <f t="shared" si="4"/>
        <v>0.65534362205165919</v>
      </c>
      <c r="L19" s="93">
        <f t="shared" si="5"/>
        <v>0.59072792623237158</v>
      </c>
      <c r="M19" s="94">
        <f t="shared" si="3"/>
        <v>0.60561678035146593</v>
      </c>
      <c r="N19" s="36"/>
      <c r="O19" s="84"/>
    </row>
    <row r="20" spans="2:15" ht="15" customHeight="1" x14ac:dyDescent="0.25">
      <c r="B20" s="85"/>
      <c r="C20" s="10"/>
      <c r="D20" s="26" t="s">
        <v>54</v>
      </c>
      <c r="E20" s="230">
        <v>241.36171200000001</v>
      </c>
      <c r="F20" s="230">
        <v>412.57142700000003</v>
      </c>
      <c r="G20" s="95">
        <f t="shared" si="0"/>
        <v>653.93313899999998</v>
      </c>
      <c r="H20" s="230">
        <v>57.685726000000003</v>
      </c>
      <c r="I20" s="230">
        <v>132.237041</v>
      </c>
      <c r="J20" s="95">
        <f t="shared" si="1"/>
        <v>189.92276700000002</v>
      </c>
      <c r="K20" s="93">
        <f t="shared" si="4"/>
        <v>0.23900114695905039</v>
      </c>
      <c r="L20" s="93">
        <f t="shared" si="5"/>
        <v>0.32051914491887484</v>
      </c>
      <c r="M20" s="94">
        <f t="shared" si="3"/>
        <v>0.29043147635923683</v>
      </c>
      <c r="N20" s="36"/>
      <c r="O20" s="84"/>
    </row>
    <row r="21" spans="2:15" x14ac:dyDescent="0.25">
      <c r="B21" s="85"/>
      <c r="C21" s="10"/>
      <c r="D21" s="47" t="s">
        <v>103</v>
      </c>
      <c r="E21" s="48"/>
      <c r="F21" s="48"/>
      <c r="G21" s="48"/>
      <c r="H21" s="48"/>
      <c r="I21" s="47"/>
      <c r="J21" s="49"/>
      <c r="K21" s="49"/>
      <c r="L21" s="49"/>
      <c r="M21" s="51"/>
      <c r="N21" s="36"/>
      <c r="O21" s="84"/>
    </row>
    <row r="22" spans="2:15" x14ac:dyDescent="0.25">
      <c r="B22" s="83"/>
      <c r="C22" s="52"/>
      <c r="D22" s="256" t="s">
        <v>55</v>
      </c>
      <c r="E22" s="256"/>
      <c r="F22" s="256"/>
      <c r="G22" s="256"/>
      <c r="H22" s="256"/>
      <c r="I22" s="256"/>
      <c r="J22" s="256"/>
      <c r="K22" s="256"/>
      <c r="L22" s="256"/>
      <c r="M22" s="256"/>
      <c r="N22" s="36"/>
      <c r="O22" s="84"/>
    </row>
    <row r="23" spans="2:15" x14ac:dyDescent="0.25">
      <c r="B23" s="87"/>
      <c r="C23" s="88"/>
      <c r="D23" s="88"/>
      <c r="E23" s="88"/>
      <c r="F23" s="88"/>
      <c r="G23" s="88"/>
      <c r="H23" s="89"/>
      <c r="I23" s="89"/>
      <c r="J23" s="90"/>
      <c r="K23" s="90"/>
      <c r="L23" s="90"/>
      <c r="M23" s="90"/>
      <c r="N23" s="90"/>
      <c r="O23" s="91"/>
    </row>
    <row r="24" spans="2:15" x14ac:dyDescent="0.25">
      <c r="B24" s="45"/>
      <c r="C24" s="45"/>
      <c r="D24" s="45"/>
      <c r="E24" s="45"/>
      <c r="F24" s="45"/>
      <c r="G24" s="45"/>
      <c r="H24" s="36"/>
      <c r="I24" s="36"/>
      <c r="J24" s="18"/>
      <c r="K24" s="18"/>
      <c r="L24" s="18"/>
      <c r="M24" s="18"/>
      <c r="N24" s="18"/>
      <c r="O24" s="18"/>
    </row>
    <row r="25" spans="2:15" x14ac:dyDescent="0.25">
      <c r="B25" s="45"/>
      <c r="C25" s="45"/>
      <c r="D25" s="45"/>
      <c r="E25" s="45"/>
      <c r="F25" s="45"/>
      <c r="G25" s="45"/>
      <c r="H25" s="36"/>
      <c r="I25" s="36"/>
      <c r="J25" s="18"/>
      <c r="K25" s="18"/>
      <c r="L25" s="18"/>
      <c r="M25" s="18"/>
      <c r="N25" s="18"/>
      <c r="O25" s="18"/>
    </row>
    <row r="26" spans="2:15" x14ac:dyDescent="0.25">
      <c r="B26" s="80" t="s">
        <v>4</v>
      </c>
      <c r="C26" s="81"/>
      <c r="D26" s="81"/>
      <c r="E26" s="81"/>
      <c r="F26" s="81"/>
      <c r="G26" s="81"/>
      <c r="H26" s="81"/>
      <c r="I26" s="81"/>
      <c r="J26" s="96"/>
      <c r="K26" s="96"/>
      <c r="L26" s="96"/>
      <c r="M26" s="96"/>
      <c r="N26" s="96"/>
      <c r="O26" s="97"/>
    </row>
    <row r="27" spans="2:15" x14ac:dyDescent="0.25">
      <c r="B27" s="23"/>
      <c r="C27" s="36"/>
      <c r="D27" s="36"/>
      <c r="E27" s="274" t="s">
        <v>56</v>
      </c>
      <c r="F27" s="274"/>
      <c r="G27" s="274"/>
      <c r="H27" s="274"/>
      <c r="I27" s="274"/>
      <c r="J27" s="274"/>
      <c r="K27" s="274"/>
      <c r="L27" s="10"/>
      <c r="M27" s="10"/>
      <c r="N27" s="10"/>
      <c r="O27" s="98"/>
    </row>
    <row r="28" spans="2:15" x14ac:dyDescent="0.25">
      <c r="B28" s="23"/>
      <c r="C28" s="25"/>
      <c r="D28" s="25"/>
      <c r="E28" s="273" t="s">
        <v>91</v>
      </c>
      <c r="F28" s="273"/>
      <c r="G28" s="273"/>
      <c r="H28" s="273"/>
      <c r="I28" s="273"/>
      <c r="J28" s="273"/>
      <c r="K28" s="273"/>
      <c r="L28" s="10"/>
      <c r="M28" s="10"/>
      <c r="N28" s="10"/>
      <c r="O28" s="98"/>
    </row>
    <row r="29" spans="2:15" ht="15" customHeight="1" x14ac:dyDescent="0.25">
      <c r="B29" s="23"/>
      <c r="C29" s="25"/>
      <c r="D29" s="25"/>
      <c r="E29" s="277" t="s">
        <v>2</v>
      </c>
      <c r="F29" s="278" t="s">
        <v>13</v>
      </c>
      <c r="G29" s="279"/>
      <c r="H29" s="280"/>
      <c r="I29" s="281" t="s">
        <v>57</v>
      </c>
      <c r="J29" s="282"/>
      <c r="K29" s="283"/>
      <c r="L29" s="10"/>
      <c r="M29" s="10"/>
      <c r="N29" s="10"/>
      <c r="O29" s="98"/>
    </row>
    <row r="30" spans="2:15" x14ac:dyDescent="0.25">
      <c r="B30" s="23"/>
      <c r="C30" s="25"/>
      <c r="D30" s="25"/>
      <c r="E30" s="277"/>
      <c r="F30" s="44" t="s">
        <v>11</v>
      </c>
      <c r="G30" s="44" t="s">
        <v>12</v>
      </c>
      <c r="H30" s="44" t="s">
        <v>3</v>
      </c>
      <c r="I30" s="44" t="s">
        <v>11</v>
      </c>
      <c r="J30" s="44" t="s">
        <v>12</v>
      </c>
      <c r="K30" s="44" t="s">
        <v>3</v>
      </c>
      <c r="L30" s="10"/>
      <c r="M30" s="10"/>
      <c r="N30" s="10"/>
      <c r="O30" s="98"/>
    </row>
    <row r="31" spans="2:15" x14ac:dyDescent="0.25">
      <c r="B31" s="23"/>
      <c r="C31" s="25"/>
      <c r="D31" s="25"/>
      <c r="E31" s="46">
        <v>2010</v>
      </c>
      <c r="F31" s="231">
        <v>986.14404400000001</v>
      </c>
      <c r="G31" s="231">
        <v>905.25717499999996</v>
      </c>
      <c r="H31" s="102">
        <f>+G31+F31</f>
        <v>1891.4012189999999</v>
      </c>
      <c r="I31" s="53">
        <f t="shared" ref="I31:I36" si="6">+H12/F31</f>
        <v>0.19011674322904495</v>
      </c>
      <c r="J31" s="53">
        <f t="shared" ref="J31:J36" si="7">+I12/G31</f>
        <v>0.47504908646540139</v>
      </c>
      <c r="K31" s="54">
        <f t="shared" ref="K31:K36" si="8">+J12/H31</f>
        <v>0.32649026647370477</v>
      </c>
      <c r="L31" s="10"/>
      <c r="M31" s="10"/>
      <c r="N31" s="10"/>
      <c r="O31" s="98"/>
    </row>
    <row r="32" spans="2:15" x14ac:dyDescent="0.25">
      <c r="B32" s="23"/>
      <c r="C32" s="25"/>
      <c r="D32" s="25"/>
      <c r="E32" s="46">
        <v>2011</v>
      </c>
      <c r="F32" s="231">
        <v>1237.7725829999999</v>
      </c>
      <c r="G32" s="231">
        <v>906.79411300000004</v>
      </c>
      <c r="H32" s="102">
        <f t="shared" ref="H32:H39" si="9">+G32+F32</f>
        <v>2144.5666959999999</v>
      </c>
      <c r="I32" s="53">
        <f t="shared" si="6"/>
        <v>0.22347558008561902</v>
      </c>
      <c r="J32" s="53">
        <f t="shared" si="7"/>
        <v>0.40112624551191811</v>
      </c>
      <c r="K32" s="54">
        <f t="shared" si="8"/>
        <v>0.29859218889968253</v>
      </c>
      <c r="L32" s="10"/>
      <c r="M32" s="10"/>
      <c r="N32" s="10"/>
      <c r="O32" s="98"/>
    </row>
    <row r="33" spans="2:15" x14ac:dyDescent="0.25">
      <c r="B33" s="23"/>
      <c r="C33" s="25"/>
      <c r="D33" s="25"/>
      <c r="E33" s="46">
        <v>2012</v>
      </c>
      <c r="F33" s="231">
        <v>1225.834378</v>
      </c>
      <c r="G33" s="231">
        <v>1385.2286039999999</v>
      </c>
      <c r="H33" s="102">
        <f t="shared" si="9"/>
        <v>2611.0629819999999</v>
      </c>
      <c r="I33" s="53">
        <f t="shared" si="6"/>
        <v>0.2574399712258682</v>
      </c>
      <c r="J33" s="53">
        <f t="shared" si="7"/>
        <v>0.40395620577294983</v>
      </c>
      <c r="K33" s="54">
        <f t="shared" si="8"/>
        <v>0.33517018319093156</v>
      </c>
      <c r="L33" s="10"/>
      <c r="M33" s="10"/>
      <c r="N33" s="10"/>
      <c r="O33" s="98"/>
    </row>
    <row r="34" spans="2:15" x14ac:dyDescent="0.25">
      <c r="B34" s="23"/>
      <c r="C34" s="25"/>
      <c r="D34" s="25"/>
      <c r="E34" s="46">
        <v>2013</v>
      </c>
      <c r="F34" s="231">
        <v>1243.052447</v>
      </c>
      <c r="G34" s="231">
        <v>1453.256582</v>
      </c>
      <c r="H34" s="102">
        <f t="shared" si="9"/>
        <v>2696.309029</v>
      </c>
      <c r="I34" s="53">
        <f t="shared" si="6"/>
        <v>0.15597929312470915</v>
      </c>
      <c r="J34" s="53">
        <f t="shared" si="7"/>
        <v>0.40316052530357643</v>
      </c>
      <c r="K34" s="54">
        <f t="shared" si="8"/>
        <v>0.28920502828609562</v>
      </c>
      <c r="L34" s="10"/>
      <c r="M34" s="10"/>
      <c r="N34" s="10"/>
      <c r="O34" s="98"/>
    </row>
    <row r="35" spans="2:15" x14ac:dyDescent="0.25">
      <c r="B35" s="23"/>
      <c r="C35" s="25"/>
      <c r="D35" s="25"/>
      <c r="E35" s="46">
        <v>2014</v>
      </c>
      <c r="F35" s="231">
        <v>1345.4273949999999</v>
      </c>
      <c r="G35" s="231">
        <v>1535.959171</v>
      </c>
      <c r="H35" s="102">
        <f t="shared" si="9"/>
        <v>2881.3865660000001</v>
      </c>
      <c r="I35" s="53">
        <f t="shared" si="6"/>
        <v>0.11239894814242281</v>
      </c>
      <c r="J35" s="53">
        <f t="shared" si="7"/>
        <v>0.4033902669408912</v>
      </c>
      <c r="K35" s="54">
        <f t="shared" si="8"/>
        <v>0.26751551252981021</v>
      </c>
      <c r="L35" s="10"/>
      <c r="M35" s="10"/>
      <c r="N35" s="10"/>
      <c r="O35" s="98"/>
    </row>
    <row r="36" spans="2:15" x14ac:dyDescent="0.25">
      <c r="B36" s="23"/>
      <c r="C36" s="25"/>
      <c r="D36" s="25"/>
      <c r="E36" s="46">
        <v>2015</v>
      </c>
      <c r="F36" s="231">
        <v>1409.241526</v>
      </c>
      <c r="G36" s="231">
        <v>1155.1884809999999</v>
      </c>
      <c r="H36" s="102">
        <f t="shared" si="9"/>
        <v>2564.4300069999999</v>
      </c>
      <c r="I36" s="53">
        <f t="shared" si="6"/>
        <v>8.5111866054960406E-2</v>
      </c>
      <c r="J36" s="53">
        <f t="shared" si="7"/>
        <v>0.26232148604674321</v>
      </c>
      <c r="K36" s="54">
        <f t="shared" si="8"/>
        <v>0.16493877151859423</v>
      </c>
      <c r="L36" s="36"/>
      <c r="M36" s="55"/>
      <c r="N36" s="36"/>
      <c r="O36" s="84"/>
    </row>
    <row r="37" spans="2:15" x14ac:dyDescent="0.25">
      <c r="B37" s="23"/>
      <c r="C37" s="25"/>
      <c r="D37" s="25"/>
      <c r="E37" s="46">
        <v>2016</v>
      </c>
      <c r="F37" s="231">
        <v>1535.887884</v>
      </c>
      <c r="G37" s="231">
        <v>1355.3527999999999</v>
      </c>
      <c r="H37" s="102">
        <f t="shared" si="9"/>
        <v>2891.2406839999999</v>
      </c>
      <c r="I37" s="53">
        <f t="shared" ref="I37:I39" si="10">+H18/F37</f>
        <v>6.6140415624243581E-2</v>
      </c>
      <c r="J37" s="53">
        <f t="shared" ref="J37:J39" si="11">+I18/G37</f>
        <v>0.28135034878003723</v>
      </c>
      <c r="K37" s="54">
        <f t="shared" ref="K37:K39" si="12">+J18/H37</f>
        <v>0.16702630419958495</v>
      </c>
      <c r="L37" s="36"/>
      <c r="M37" s="55"/>
      <c r="N37" s="36"/>
      <c r="O37" s="84"/>
    </row>
    <row r="38" spans="2:15" x14ac:dyDescent="0.25">
      <c r="B38" s="23"/>
      <c r="C38" s="25"/>
      <c r="D38" s="25"/>
      <c r="E38" s="46">
        <v>2017</v>
      </c>
      <c r="F38" s="231">
        <v>1776.542907</v>
      </c>
      <c r="G38" s="231">
        <v>1556.59079</v>
      </c>
      <c r="H38" s="102">
        <f t="shared" si="9"/>
        <v>3333.1336970000002</v>
      </c>
      <c r="I38" s="53">
        <f>+H19/F38</f>
        <v>6.0736597790486124E-2</v>
      </c>
      <c r="J38" s="53">
        <f t="shared" si="11"/>
        <v>0.20868908391780988</v>
      </c>
      <c r="K38" s="54">
        <f t="shared" si="12"/>
        <v>0.12983117910616473</v>
      </c>
      <c r="L38" s="36"/>
      <c r="M38" s="55"/>
      <c r="N38" s="36"/>
      <c r="O38" s="84"/>
    </row>
    <row r="39" spans="2:15" ht="15" customHeight="1" x14ac:dyDescent="0.25">
      <c r="B39" s="23"/>
      <c r="C39" s="25"/>
      <c r="D39" s="25"/>
      <c r="E39" s="46" t="s">
        <v>54</v>
      </c>
      <c r="F39" s="231">
        <v>883.72931300000005</v>
      </c>
      <c r="G39" s="231">
        <v>542.91371300000003</v>
      </c>
      <c r="H39" s="102">
        <f t="shared" si="9"/>
        <v>1426.6430260000002</v>
      </c>
      <c r="I39" s="53">
        <f t="shared" si="10"/>
        <v>6.5275333918905554E-2</v>
      </c>
      <c r="J39" s="53">
        <f t="shared" si="11"/>
        <v>0.24356916731628034</v>
      </c>
      <c r="K39" s="54">
        <f t="shared" si="12"/>
        <v>0.13312564077960171</v>
      </c>
      <c r="L39" s="57"/>
      <c r="M39" s="55"/>
      <c r="N39" s="55"/>
      <c r="O39" s="99"/>
    </row>
    <row r="40" spans="2:15" x14ac:dyDescent="0.25">
      <c r="B40" s="23"/>
      <c r="C40" s="25"/>
      <c r="D40" s="25"/>
      <c r="E40" s="47" t="s">
        <v>104</v>
      </c>
      <c r="F40" s="56"/>
      <c r="G40" s="56"/>
      <c r="H40" s="56"/>
      <c r="I40" s="56"/>
      <c r="J40" s="56"/>
      <c r="K40" s="56"/>
      <c r="L40" s="51"/>
      <c r="M40" s="51"/>
      <c r="N40" s="55"/>
      <c r="O40" s="99"/>
    </row>
    <row r="41" spans="2:15" x14ac:dyDescent="0.25">
      <c r="B41" s="27"/>
      <c r="C41" s="45"/>
      <c r="D41" s="45"/>
      <c r="E41" s="269" t="s">
        <v>14</v>
      </c>
      <c r="F41" s="269"/>
      <c r="G41" s="269"/>
      <c r="H41" s="269"/>
      <c r="I41" s="269"/>
      <c r="J41" s="269"/>
      <c r="K41" s="269"/>
      <c r="L41" s="45"/>
      <c r="M41" s="45"/>
      <c r="N41" s="45"/>
      <c r="O41" s="86"/>
    </row>
    <row r="42" spans="2:15" x14ac:dyDescent="0.25">
      <c r="B42" s="83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84"/>
    </row>
    <row r="43" spans="2:15" ht="15" customHeight="1" x14ac:dyDescent="0.25">
      <c r="B43" s="10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101"/>
    </row>
    <row r="44" spans="2:15" x14ac:dyDescent="0.25">
      <c r="B44" s="36"/>
      <c r="C44" s="43"/>
      <c r="D44" s="43"/>
      <c r="E44" s="43"/>
      <c r="F44" s="43"/>
      <c r="G44" s="43"/>
      <c r="H44" s="43"/>
      <c r="I44" s="43"/>
      <c r="J44" s="36"/>
      <c r="K44" s="43"/>
      <c r="L44" s="43"/>
      <c r="M44" s="43"/>
      <c r="N44" s="43"/>
      <c r="O44" s="43"/>
    </row>
    <row r="45" spans="2:15" x14ac:dyDescent="0.25">
      <c r="B45" s="36"/>
      <c r="C45" s="43"/>
      <c r="D45" s="43"/>
      <c r="E45" s="43"/>
      <c r="F45" s="43"/>
      <c r="G45" s="43"/>
      <c r="H45" s="43"/>
      <c r="I45" s="43"/>
      <c r="J45" s="36"/>
      <c r="K45" s="43"/>
      <c r="L45" s="43"/>
      <c r="M45" s="43"/>
      <c r="N45" s="43"/>
      <c r="O45" s="43"/>
    </row>
    <row r="46" spans="2:15" x14ac:dyDescent="0.25">
      <c r="B46" s="80" t="s">
        <v>5</v>
      </c>
      <c r="C46" s="103"/>
      <c r="D46" s="103"/>
      <c r="E46" s="103"/>
      <c r="F46" s="103"/>
      <c r="G46" s="103"/>
      <c r="H46" s="109"/>
      <c r="I46" s="109"/>
      <c r="J46" s="109"/>
      <c r="K46" s="109"/>
      <c r="L46" s="109"/>
      <c r="M46" s="109"/>
      <c r="N46" s="109"/>
      <c r="O46" s="104"/>
    </row>
    <row r="47" spans="2:15" x14ac:dyDescent="0.25">
      <c r="B47" s="27"/>
      <c r="C47" s="45"/>
      <c r="D47" s="45"/>
      <c r="E47" s="45"/>
      <c r="F47" s="45"/>
      <c r="H47" s="25"/>
      <c r="I47" s="25"/>
      <c r="J47" s="25"/>
      <c r="K47" s="25"/>
      <c r="L47" s="45"/>
      <c r="M47" s="45"/>
      <c r="N47" s="45"/>
      <c r="O47" s="84"/>
    </row>
    <row r="48" spans="2:15" x14ac:dyDescent="0.25">
      <c r="B48" s="27"/>
      <c r="C48" s="274" t="s">
        <v>58</v>
      </c>
      <c r="D48" s="274"/>
      <c r="E48" s="274"/>
      <c r="F48" s="274"/>
      <c r="G48" s="274"/>
      <c r="H48" s="25"/>
      <c r="I48" s="274" t="s">
        <v>60</v>
      </c>
      <c r="J48" s="274"/>
      <c r="K48" s="274"/>
      <c r="L48" s="274"/>
      <c r="M48" s="274"/>
      <c r="N48" s="274"/>
      <c r="O48" s="84"/>
    </row>
    <row r="49" spans="2:15" x14ac:dyDescent="0.25">
      <c r="B49" s="27"/>
      <c r="C49" s="274" t="s">
        <v>91</v>
      </c>
      <c r="D49" s="274"/>
      <c r="E49" s="274"/>
      <c r="F49" s="274"/>
      <c r="G49" s="274"/>
      <c r="H49" s="25"/>
      <c r="I49" s="274" t="s">
        <v>17</v>
      </c>
      <c r="J49" s="274"/>
      <c r="K49" s="274"/>
      <c r="L49" s="274"/>
      <c r="M49" s="274"/>
      <c r="N49" s="274"/>
      <c r="O49" s="84"/>
    </row>
    <row r="50" spans="2:15" x14ac:dyDescent="0.25">
      <c r="B50" s="27"/>
      <c r="C50" s="92" t="s">
        <v>2</v>
      </c>
      <c r="D50" s="92" t="s">
        <v>11</v>
      </c>
      <c r="E50" s="92" t="s">
        <v>12</v>
      </c>
      <c r="F50" s="92" t="s">
        <v>3</v>
      </c>
      <c r="G50" s="92" t="s">
        <v>15</v>
      </c>
      <c r="I50" s="141" t="s">
        <v>20</v>
      </c>
      <c r="J50" s="142"/>
      <c r="K50" s="142">
        <v>2016</v>
      </c>
      <c r="L50" s="143" t="s">
        <v>19</v>
      </c>
      <c r="M50" s="143">
        <v>2017</v>
      </c>
      <c r="N50" s="143" t="s">
        <v>19</v>
      </c>
      <c r="O50" s="84"/>
    </row>
    <row r="51" spans="2:15" x14ac:dyDescent="0.25">
      <c r="B51" s="27"/>
      <c r="C51" s="26">
        <v>2010</v>
      </c>
      <c r="D51" s="138">
        <v>227.34586281999998</v>
      </c>
      <c r="E51" s="138">
        <v>467.22398305000002</v>
      </c>
      <c r="F51" s="138">
        <f>+E51+D51</f>
        <v>694.56984586999999</v>
      </c>
      <c r="G51" s="139">
        <v>-0.1601136169586449</v>
      </c>
      <c r="I51" s="107" t="s">
        <v>22</v>
      </c>
      <c r="J51" s="63"/>
      <c r="K51" s="225">
        <f>+K73+K100</f>
        <v>226.18852835000001</v>
      </c>
      <c r="L51" s="144">
        <f>+K51/K53</f>
        <v>0.52397420803896821</v>
      </c>
      <c r="M51" s="225">
        <f>+M73+M100</f>
        <v>191.96429646999997</v>
      </c>
      <c r="N51" s="144">
        <f>+M51/M53</f>
        <v>0.4589614887359697</v>
      </c>
      <c r="O51" s="84"/>
    </row>
    <row r="52" spans="2:15" x14ac:dyDescent="0.25">
      <c r="B52" s="27"/>
      <c r="C52" s="26">
        <v>2011</v>
      </c>
      <c r="D52" s="138">
        <v>220.16932204</v>
      </c>
      <c r="E52" s="138">
        <v>488.80930224000002</v>
      </c>
      <c r="F52" s="138">
        <f t="shared" ref="F52:F58" si="13">+E52+D52</f>
        <v>708.97862428000008</v>
      </c>
      <c r="G52" s="139">
        <f>+F52/F51-1</f>
        <v>2.0744894837684713E-2</v>
      </c>
      <c r="I52" s="107" t="s">
        <v>1</v>
      </c>
      <c r="J52" s="63"/>
      <c r="K52" s="225">
        <f>+K74+K101</f>
        <v>205.49021629000003</v>
      </c>
      <c r="L52" s="144">
        <f>+K52/K53</f>
        <v>0.47602579196103179</v>
      </c>
      <c r="M52" s="225">
        <f>+M74+M101</f>
        <v>226.29366455999997</v>
      </c>
      <c r="N52" s="144">
        <f>+M52/M53</f>
        <v>0.54103851126403035</v>
      </c>
      <c r="O52" s="84"/>
    </row>
    <row r="53" spans="2:15" x14ac:dyDescent="0.25">
      <c r="B53" s="27"/>
      <c r="C53" s="26">
        <v>2012</v>
      </c>
      <c r="D53" s="138">
        <v>198.68841666999998</v>
      </c>
      <c r="E53" s="138">
        <v>549.28831486000001</v>
      </c>
      <c r="F53" s="138">
        <f t="shared" si="13"/>
        <v>747.97673153000005</v>
      </c>
      <c r="G53" s="139">
        <f t="shared" ref="G53:G58" si="14">+F53/F52-1</f>
        <v>5.5006040964358238E-2</v>
      </c>
      <c r="I53" s="133" t="s">
        <v>3</v>
      </c>
      <c r="J53" s="74"/>
      <c r="K53" s="145">
        <f>+K75+K102</f>
        <v>431.67874464000005</v>
      </c>
      <c r="L53" s="146">
        <f>+L52+L51</f>
        <v>1</v>
      </c>
      <c r="M53" s="145">
        <f>+M75+M102</f>
        <v>418.25796102999993</v>
      </c>
      <c r="N53" s="146">
        <f>+N52+N51</f>
        <v>1</v>
      </c>
      <c r="O53" s="84"/>
    </row>
    <row r="54" spans="2:15" x14ac:dyDescent="0.25">
      <c r="B54" s="27"/>
      <c r="C54" s="26">
        <v>2013</v>
      </c>
      <c r="D54" s="138">
        <v>226.36291236000002</v>
      </c>
      <c r="E54" s="138">
        <v>566.63169990999995</v>
      </c>
      <c r="F54" s="138">
        <f t="shared" si="13"/>
        <v>792.99461226999995</v>
      </c>
      <c r="G54" s="140">
        <f t="shared" si="14"/>
        <v>6.0186204787300079E-2</v>
      </c>
      <c r="H54" s="25"/>
      <c r="I54" s="35"/>
      <c r="J54" s="35"/>
      <c r="K54" s="35"/>
      <c r="L54" s="35"/>
      <c r="M54" s="35"/>
      <c r="N54" s="35"/>
      <c r="O54" s="84"/>
    </row>
    <row r="55" spans="2:15" x14ac:dyDescent="0.25">
      <c r="B55" s="27"/>
      <c r="C55" s="26">
        <v>2014</v>
      </c>
      <c r="D55" s="138">
        <v>130.66278510000001</v>
      </c>
      <c r="E55" s="138">
        <v>455.91958652999995</v>
      </c>
      <c r="F55" s="138">
        <f t="shared" si="13"/>
        <v>586.5823716299999</v>
      </c>
      <c r="G55" s="140">
        <f t="shared" si="14"/>
        <v>-0.26029463182496437</v>
      </c>
      <c r="H55" s="25"/>
      <c r="I55" s="35"/>
      <c r="J55" s="112"/>
      <c r="K55" s="112"/>
      <c r="L55" s="35"/>
      <c r="M55" s="35"/>
      <c r="N55" s="35"/>
      <c r="O55" s="84"/>
    </row>
    <row r="56" spans="2:15" x14ac:dyDescent="0.25">
      <c r="B56" s="23"/>
      <c r="C56" s="26">
        <v>2015</v>
      </c>
      <c r="D56" s="138">
        <v>158.80866232</v>
      </c>
      <c r="E56" s="138">
        <v>360.65691939999999</v>
      </c>
      <c r="F56" s="138">
        <f t="shared" si="13"/>
        <v>519.46558172000005</v>
      </c>
      <c r="G56" s="139">
        <f t="shared" si="14"/>
        <v>-0.11442005957917756</v>
      </c>
      <c r="I56" s="147" t="s">
        <v>28</v>
      </c>
      <c r="J56" s="77"/>
      <c r="K56" s="76">
        <v>2016</v>
      </c>
      <c r="L56" s="44" t="s">
        <v>19</v>
      </c>
      <c r="M56" s="44">
        <v>2017</v>
      </c>
      <c r="N56" s="44" t="s">
        <v>19</v>
      </c>
      <c r="O56" s="39"/>
    </row>
    <row r="57" spans="2:15" x14ac:dyDescent="0.25">
      <c r="B57" s="23"/>
      <c r="C57" s="26">
        <v>2016</v>
      </c>
      <c r="D57" s="211">
        <f>+E92</f>
        <v>115.65224666</v>
      </c>
      <c r="E57" s="211">
        <f>+E119</f>
        <v>316.02649797999999</v>
      </c>
      <c r="F57" s="138">
        <f t="shared" si="13"/>
        <v>431.67874463999999</v>
      </c>
      <c r="G57" s="139">
        <f t="shared" si="14"/>
        <v>-0.16899452084838706</v>
      </c>
      <c r="I57" s="134" t="s">
        <v>30</v>
      </c>
      <c r="J57" s="135"/>
      <c r="K57" s="225">
        <f>+K79+K106</f>
        <v>0</v>
      </c>
      <c r="L57" s="144">
        <f t="shared" ref="L57:L63" si="15">+K57/K$63</f>
        <v>0</v>
      </c>
      <c r="M57" s="225">
        <f>+M79+M106</f>
        <v>0</v>
      </c>
      <c r="N57" s="144">
        <f t="shared" ref="N57:N63" si="16">+M57/M$63</f>
        <v>0</v>
      </c>
      <c r="O57" s="39"/>
    </row>
    <row r="58" spans="2:15" x14ac:dyDescent="0.25">
      <c r="B58" s="111"/>
      <c r="C58" s="26">
        <v>2017</v>
      </c>
      <c r="D58" s="211">
        <f>+G92</f>
        <v>93.814385729999998</v>
      </c>
      <c r="E58" s="211">
        <f>+G119</f>
        <v>324.44357529999996</v>
      </c>
      <c r="F58" s="138">
        <f t="shared" si="13"/>
        <v>418.25796102999993</v>
      </c>
      <c r="G58" s="139">
        <f t="shared" si="14"/>
        <v>-3.1089748514702475E-2</v>
      </c>
      <c r="H58" s="18"/>
      <c r="I58" s="136" t="s">
        <v>32</v>
      </c>
      <c r="J58" s="137"/>
      <c r="K58" s="225">
        <f>+K80+K107</f>
        <v>9.2986772500000008</v>
      </c>
      <c r="L58" s="144">
        <f t="shared" si="15"/>
        <v>4.111029554784227E-2</v>
      </c>
      <c r="M58" s="225">
        <f>+M80+M107</f>
        <v>6.7686621599999999</v>
      </c>
      <c r="N58" s="144">
        <f t="shared" si="16"/>
        <v>3.5260005555552879E-2</v>
      </c>
      <c r="O58" s="39"/>
    </row>
    <row r="59" spans="2:15" x14ac:dyDescent="0.25">
      <c r="B59" s="111"/>
      <c r="C59" s="269" t="s">
        <v>16</v>
      </c>
      <c r="D59" s="269"/>
      <c r="E59" s="269"/>
      <c r="F59" s="269"/>
      <c r="G59" s="269"/>
      <c r="H59" s="18"/>
      <c r="I59" s="134" t="s">
        <v>34</v>
      </c>
      <c r="J59" s="135"/>
      <c r="K59" s="225">
        <f>+K81+K108</f>
        <v>216.88985110000002</v>
      </c>
      <c r="L59" s="144">
        <f t="shared" si="15"/>
        <v>0.95888970445215771</v>
      </c>
      <c r="M59" s="225">
        <f>+M81+M108</f>
        <v>185.19563431</v>
      </c>
      <c r="N59" s="144">
        <f t="shared" si="16"/>
        <v>0.96473999444444714</v>
      </c>
      <c r="O59" s="39"/>
    </row>
    <row r="60" spans="2:15" x14ac:dyDescent="0.25">
      <c r="B60" s="111"/>
      <c r="C60" s="50"/>
      <c r="D60" s="50"/>
      <c r="E60" s="50"/>
      <c r="F60" s="50"/>
      <c r="G60" s="50"/>
      <c r="H60" s="18"/>
      <c r="I60" s="107" t="s">
        <v>36</v>
      </c>
      <c r="J60" s="63"/>
      <c r="K60" s="225">
        <f>+K82+K109</f>
        <v>0</v>
      </c>
      <c r="L60" s="144">
        <f t="shared" si="15"/>
        <v>0</v>
      </c>
      <c r="M60" s="225">
        <f>+M82+M109</f>
        <v>0</v>
      </c>
      <c r="N60" s="144">
        <f t="shared" si="16"/>
        <v>0</v>
      </c>
      <c r="O60" s="39"/>
    </row>
    <row r="61" spans="2:15" x14ac:dyDescent="0.25">
      <c r="B61" s="111"/>
      <c r="C61" s="50"/>
      <c r="D61" s="50"/>
      <c r="E61" s="50"/>
      <c r="F61" s="50"/>
      <c r="G61" s="50"/>
      <c r="H61" s="18"/>
      <c r="I61" s="107" t="s">
        <v>40</v>
      </c>
      <c r="J61" s="63"/>
      <c r="K61" s="225">
        <f>+K84+K111</f>
        <v>0</v>
      </c>
      <c r="L61" s="144">
        <f t="shared" si="15"/>
        <v>0</v>
      </c>
      <c r="M61" s="225">
        <f>+M84+M111</f>
        <v>0</v>
      </c>
      <c r="N61" s="144">
        <f t="shared" si="16"/>
        <v>0</v>
      </c>
      <c r="O61" s="39"/>
    </row>
    <row r="62" spans="2:15" x14ac:dyDescent="0.25">
      <c r="B62" s="111"/>
      <c r="C62" s="50"/>
      <c r="D62" s="50"/>
      <c r="E62" s="50"/>
      <c r="F62" s="50"/>
      <c r="G62" s="50"/>
      <c r="H62" s="18"/>
      <c r="I62" s="107" t="s">
        <v>38</v>
      </c>
      <c r="J62" s="63"/>
      <c r="K62" s="226">
        <f>+K83+K110</f>
        <v>0</v>
      </c>
      <c r="L62" s="72">
        <f t="shared" si="15"/>
        <v>0</v>
      </c>
      <c r="M62" s="226">
        <f>+M83+M110</f>
        <v>0</v>
      </c>
      <c r="N62" s="72">
        <f t="shared" si="16"/>
        <v>0</v>
      </c>
      <c r="O62" s="39"/>
    </row>
    <row r="63" spans="2:15" x14ac:dyDescent="0.25">
      <c r="B63" s="111"/>
      <c r="C63" s="50"/>
      <c r="D63" s="50"/>
      <c r="E63" s="50"/>
      <c r="F63" s="50"/>
      <c r="G63" s="50"/>
      <c r="H63" s="18"/>
      <c r="I63" s="133" t="s">
        <v>3</v>
      </c>
      <c r="J63" s="74"/>
      <c r="K63" s="145">
        <f>SUM(K57:K62)</f>
        <v>226.18852835000001</v>
      </c>
      <c r="L63" s="146">
        <f t="shared" si="15"/>
        <v>1</v>
      </c>
      <c r="M63" s="145">
        <f>SUM(M57:M62)</f>
        <v>191.96429646999999</v>
      </c>
      <c r="N63" s="146">
        <f t="shared" si="16"/>
        <v>1</v>
      </c>
      <c r="O63" s="39"/>
    </row>
    <row r="64" spans="2:15" x14ac:dyDescent="0.25">
      <c r="B64" s="111"/>
      <c r="C64" s="50"/>
      <c r="D64" s="50"/>
      <c r="E64" s="50"/>
      <c r="F64" s="50"/>
      <c r="G64" s="50"/>
      <c r="H64" s="10"/>
      <c r="I64" s="269" t="s">
        <v>61</v>
      </c>
      <c r="J64" s="269"/>
      <c r="K64" s="269"/>
      <c r="L64" s="269"/>
      <c r="M64" s="269"/>
      <c r="N64" s="269"/>
      <c r="O64" s="39"/>
    </row>
    <row r="65" spans="2:15" x14ac:dyDescent="0.25">
      <c r="B65" s="111"/>
      <c r="C65" s="50"/>
      <c r="D65" s="50"/>
      <c r="E65" s="50"/>
      <c r="F65" s="50"/>
      <c r="G65" s="50"/>
      <c r="H65" s="18"/>
      <c r="I65" s="18"/>
      <c r="J65" s="18"/>
      <c r="K65" s="18"/>
      <c r="L65" s="35"/>
      <c r="M65" s="35"/>
      <c r="N65" s="35"/>
      <c r="O65" s="39"/>
    </row>
    <row r="66" spans="2:15" x14ac:dyDescent="0.25">
      <c r="B66" s="113"/>
      <c r="C66" s="114"/>
      <c r="D66" s="114"/>
      <c r="E66" s="114"/>
      <c r="F66" s="114"/>
      <c r="G66" s="114"/>
      <c r="H66" s="115"/>
      <c r="I66" s="115"/>
      <c r="J66" s="115"/>
      <c r="K66" s="115"/>
      <c r="L66" s="41"/>
      <c r="M66" s="41"/>
      <c r="N66" s="41"/>
      <c r="O66" s="42"/>
    </row>
    <row r="67" spans="2:15" x14ac:dyDescent="0.25">
      <c r="B67" s="112"/>
      <c r="C67" s="112"/>
      <c r="D67" s="112"/>
      <c r="E67" s="112"/>
      <c r="F67" s="112"/>
      <c r="G67" s="112"/>
      <c r="H67" s="116"/>
      <c r="I67" s="116"/>
      <c r="J67" s="116"/>
      <c r="K67" s="116"/>
      <c r="L67" s="35"/>
      <c r="M67" s="35"/>
      <c r="N67" s="35"/>
      <c r="O67" s="35"/>
    </row>
    <row r="68" spans="2:15" x14ac:dyDescent="0.25">
      <c r="B68" s="112"/>
      <c r="C68" s="112"/>
      <c r="D68" s="112"/>
      <c r="E68" s="112"/>
      <c r="F68" s="112"/>
      <c r="G68" s="112"/>
      <c r="H68" s="116"/>
      <c r="I68" s="116"/>
      <c r="J68" s="116"/>
      <c r="K68" s="116"/>
      <c r="L68" s="35"/>
      <c r="M68" s="35"/>
      <c r="N68" s="35"/>
      <c r="O68" s="35"/>
    </row>
    <row r="69" spans="2:15" x14ac:dyDescent="0.25">
      <c r="B69" s="152" t="s">
        <v>64</v>
      </c>
      <c r="C69" s="153"/>
      <c r="D69" s="153"/>
      <c r="E69" s="153"/>
      <c r="F69" s="153"/>
      <c r="G69" s="153"/>
      <c r="H69" s="110"/>
      <c r="I69" s="110"/>
      <c r="J69" s="110"/>
      <c r="K69" s="110"/>
      <c r="L69" s="117"/>
      <c r="M69" s="117"/>
      <c r="N69" s="117"/>
      <c r="O69" s="118"/>
    </row>
    <row r="70" spans="2:15" x14ac:dyDescent="0.25">
      <c r="B70" s="149" t="s">
        <v>63</v>
      </c>
      <c r="C70" s="150"/>
      <c r="D70" s="150"/>
      <c r="E70" s="151"/>
      <c r="F70" s="151"/>
      <c r="G70" s="151"/>
      <c r="H70" s="116"/>
      <c r="I70" s="116"/>
      <c r="J70" s="116"/>
      <c r="K70" s="116"/>
      <c r="L70" s="35"/>
      <c r="M70" s="35"/>
      <c r="N70" s="35"/>
      <c r="O70" s="39"/>
    </row>
    <row r="71" spans="2:15" x14ac:dyDescent="0.25">
      <c r="B71" s="27" t="s">
        <v>17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9"/>
    </row>
    <row r="72" spans="2:15" x14ac:dyDescent="0.25">
      <c r="B72" s="105" t="s">
        <v>18</v>
      </c>
      <c r="C72" s="60"/>
      <c r="D72" s="61"/>
      <c r="E72" s="44">
        <v>2016</v>
      </c>
      <c r="F72" s="44" t="s">
        <v>19</v>
      </c>
      <c r="G72" s="44">
        <v>2017</v>
      </c>
      <c r="H72" s="44" t="s">
        <v>19</v>
      </c>
      <c r="I72" s="35"/>
      <c r="J72" s="44" t="s">
        <v>20</v>
      </c>
      <c r="K72" s="44">
        <v>2016</v>
      </c>
      <c r="L72" s="44" t="s">
        <v>19</v>
      </c>
      <c r="M72" s="44">
        <v>2017</v>
      </c>
      <c r="N72" s="44" t="s">
        <v>19</v>
      </c>
      <c r="O72" s="39"/>
    </row>
    <row r="73" spans="2:15" x14ac:dyDescent="0.25">
      <c r="B73" s="106" t="s">
        <v>21</v>
      </c>
      <c r="C73" s="62"/>
      <c r="D73" s="63"/>
      <c r="E73" s="154"/>
      <c r="F73" s="64" t="str">
        <f t="shared" ref="F73:F91" si="17">+IF(E73="","",+E73/E$92)</f>
        <v/>
      </c>
      <c r="G73" s="154"/>
      <c r="H73" s="64" t="str">
        <f t="shared" ref="H73:H91" si="18">+IF(G73="","",+G73/G$92)</f>
        <v/>
      </c>
      <c r="I73" s="35"/>
      <c r="J73" s="65" t="s">
        <v>22</v>
      </c>
      <c r="K73" s="66">
        <f>+SUM(E73:E81)</f>
        <v>56.54713229</v>
      </c>
      <c r="L73" s="59">
        <f>+K73/K75</f>
        <v>0.48894106187353159</v>
      </c>
      <c r="M73" s="66">
        <f>+SUM(G73:G81)</f>
        <v>47.991073950000001</v>
      </c>
      <c r="N73" s="59">
        <f>+M73/M75</f>
        <v>0.51155346353937059</v>
      </c>
      <c r="O73" s="39"/>
    </row>
    <row r="74" spans="2:15" x14ac:dyDescent="0.25">
      <c r="B74" s="106" t="s">
        <v>23</v>
      </c>
      <c r="C74" s="62"/>
      <c r="D74" s="63"/>
      <c r="E74" s="154"/>
      <c r="F74" s="64" t="str">
        <f t="shared" si="17"/>
        <v/>
      </c>
      <c r="G74" s="154"/>
      <c r="H74" s="64" t="str">
        <f t="shared" si="18"/>
        <v/>
      </c>
      <c r="I74" s="35"/>
      <c r="J74" s="58" t="s">
        <v>1</v>
      </c>
      <c r="K74" s="66">
        <f>+SUM(E82:E91)</f>
        <v>59.10511437000001</v>
      </c>
      <c r="L74" s="59">
        <f>+K74/K75</f>
        <v>0.51105893812646841</v>
      </c>
      <c r="M74" s="66">
        <f>+SUM(G82:G91)</f>
        <v>45.82331177999999</v>
      </c>
      <c r="N74" s="59">
        <f>+M74/M75</f>
        <v>0.48844653646062935</v>
      </c>
      <c r="O74" s="39"/>
    </row>
    <row r="75" spans="2:15" x14ac:dyDescent="0.25">
      <c r="B75" s="106" t="s">
        <v>24</v>
      </c>
      <c r="C75" s="62"/>
      <c r="D75" s="63"/>
      <c r="E75" s="154">
        <v>2.3246692200000001</v>
      </c>
      <c r="F75" s="64">
        <f t="shared" si="17"/>
        <v>2.0100510687303581E-2</v>
      </c>
      <c r="G75" s="154">
        <v>1.6921655200000001</v>
      </c>
      <c r="H75" s="64">
        <f t="shared" si="18"/>
        <v>1.8037377816128245E-2</v>
      </c>
      <c r="I75" s="35"/>
      <c r="J75" s="67" t="s">
        <v>3</v>
      </c>
      <c r="K75" s="68">
        <f>SUM(K73:K74)</f>
        <v>115.65224666</v>
      </c>
      <c r="L75" s="69">
        <f>+L74+L73</f>
        <v>1</v>
      </c>
      <c r="M75" s="68">
        <f>SUM(M73:M74)</f>
        <v>93.814385729999998</v>
      </c>
      <c r="N75" s="69">
        <f>+N74+N73</f>
        <v>1</v>
      </c>
      <c r="O75" s="39"/>
    </row>
    <row r="76" spans="2:15" x14ac:dyDescent="0.25">
      <c r="B76" s="106" t="s">
        <v>25</v>
      </c>
      <c r="C76" s="62"/>
      <c r="D76" s="63"/>
      <c r="E76" s="154">
        <v>54.222463070000003</v>
      </c>
      <c r="F76" s="64">
        <f t="shared" si="17"/>
        <v>0.46884055118622803</v>
      </c>
      <c r="G76" s="154">
        <v>46.298908429999997</v>
      </c>
      <c r="H76" s="64">
        <f t="shared" si="18"/>
        <v>0.49351608572324229</v>
      </c>
      <c r="I76" s="35"/>
      <c r="J76" s="35"/>
      <c r="K76" s="35"/>
      <c r="L76" s="35"/>
      <c r="M76" s="35"/>
      <c r="N76" s="35"/>
      <c r="O76" s="39"/>
    </row>
    <row r="77" spans="2:15" x14ac:dyDescent="0.25">
      <c r="B77" s="106" t="s">
        <v>26</v>
      </c>
      <c r="C77" s="62"/>
      <c r="D77" s="63"/>
      <c r="E77" s="154"/>
      <c r="F77" s="64" t="str">
        <f t="shared" si="17"/>
        <v/>
      </c>
      <c r="G77" s="154"/>
      <c r="H77" s="64" t="str">
        <f t="shared" si="18"/>
        <v/>
      </c>
      <c r="I77" s="35"/>
      <c r="J77" s="35"/>
      <c r="K77" s="112"/>
      <c r="L77" s="112"/>
      <c r="M77" s="35"/>
      <c r="N77" s="35"/>
      <c r="O77" s="39"/>
    </row>
    <row r="78" spans="2:15" x14ac:dyDescent="0.25">
      <c r="B78" s="106" t="s">
        <v>27</v>
      </c>
      <c r="C78" s="62"/>
      <c r="D78" s="63"/>
      <c r="E78" s="154"/>
      <c r="F78" s="64" t="str">
        <f t="shared" si="17"/>
        <v/>
      </c>
      <c r="G78" s="154"/>
      <c r="H78" s="64" t="str">
        <f t="shared" si="18"/>
        <v/>
      </c>
      <c r="I78" s="35"/>
      <c r="J78" s="70" t="s">
        <v>28</v>
      </c>
      <c r="K78" s="44">
        <v>2016</v>
      </c>
      <c r="L78" s="44" t="s">
        <v>19</v>
      </c>
      <c r="M78" s="44">
        <v>2017</v>
      </c>
      <c r="N78" s="44" t="s">
        <v>19</v>
      </c>
      <c r="O78" s="39"/>
    </row>
    <row r="79" spans="2:15" x14ac:dyDescent="0.25">
      <c r="B79" s="107" t="s">
        <v>29</v>
      </c>
      <c r="C79" s="62"/>
      <c r="D79" s="63"/>
      <c r="E79" s="154"/>
      <c r="F79" s="64" t="str">
        <f t="shared" si="17"/>
        <v/>
      </c>
      <c r="G79" s="154"/>
      <c r="H79" s="64" t="str">
        <f t="shared" si="18"/>
        <v/>
      </c>
      <c r="I79" s="35"/>
      <c r="J79" s="71" t="s">
        <v>30</v>
      </c>
      <c r="K79" s="66">
        <f>+E73+E74</f>
        <v>0</v>
      </c>
      <c r="L79" s="59">
        <f>+K79/K$85</f>
        <v>0</v>
      </c>
      <c r="M79" s="66">
        <f>+G73+G74</f>
        <v>0</v>
      </c>
      <c r="N79" s="59">
        <f t="shared" ref="N79:N85" si="19">+M79/M$85</f>
        <v>0</v>
      </c>
      <c r="O79" s="39"/>
    </row>
    <row r="80" spans="2:15" x14ac:dyDescent="0.25">
      <c r="B80" s="106" t="s">
        <v>31</v>
      </c>
      <c r="C80" s="62"/>
      <c r="D80" s="63"/>
      <c r="E80" s="154"/>
      <c r="F80" s="64" t="str">
        <f t="shared" si="17"/>
        <v/>
      </c>
      <c r="G80" s="154"/>
      <c r="H80" s="64" t="str">
        <f t="shared" si="18"/>
        <v/>
      </c>
      <c r="I80" s="35"/>
      <c r="J80" s="71" t="s">
        <v>32</v>
      </c>
      <c r="K80" s="66">
        <f>+E75</f>
        <v>2.3246692200000001</v>
      </c>
      <c r="L80" s="59">
        <f t="shared" ref="L80:L85" si="20">+K80/K$85</f>
        <v>4.1110293764819318E-2</v>
      </c>
      <c r="M80" s="66">
        <f>+G75</f>
        <v>1.6921655200000001</v>
      </c>
      <c r="N80" s="59">
        <f t="shared" si="19"/>
        <v>3.5260005261874332E-2</v>
      </c>
      <c r="O80" s="39"/>
    </row>
    <row r="81" spans="2:15" x14ac:dyDescent="0.25">
      <c r="B81" s="106" t="s">
        <v>33</v>
      </c>
      <c r="C81" s="62"/>
      <c r="D81" s="63"/>
      <c r="E81" s="154"/>
      <c r="F81" s="64" t="str">
        <f t="shared" si="17"/>
        <v/>
      </c>
      <c r="G81" s="154"/>
      <c r="H81" s="64" t="str">
        <f t="shared" si="18"/>
        <v/>
      </c>
      <c r="I81" s="35"/>
      <c r="J81" s="71" t="s">
        <v>34</v>
      </c>
      <c r="K81" s="66">
        <f>+E76</f>
        <v>54.222463070000003</v>
      </c>
      <c r="L81" s="59">
        <f t="shared" si="20"/>
        <v>0.95888970623518077</v>
      </c>
      <c r="M81" s="66">
        <f>+G76</f>
        <v>46.298908429999997</v>
      </c>
      <c r="N81" s="59">
        <f t="shared" si="19"/>
        <v>0.96473999473812555</v>
      </c>
      <c r="O81" s="39"/>
    </row>
    <row r="82" spans="2:15" x14ac:dyDescent="0.25">
      <c r="B82" s="106" t="s">
        <v>35</v>
      </c>
      <c r="C82" s="62"/>
      <c r="D82" s="63"/>
      <c r="E82" s="154">
        <v>42.350173950000006</v>
      </c>
      <c r="F82" s="64">
        <f t="shared" si="17"/>
        <v>0.36618548426908704</v>
      </c>
      <c r="G82" s="154">
        <v>28.095347019999998</v>
      </c>
      <c r="H82" s="64">
        <f t="shared" si="18"/>
        <v>0.29947802569276599</v>
      </c>
      <c r="I82" s="35"/>
      <c r="J82" s="71" t="s">
        <v>36</v>
      </c>
      <c r="K82" s="66">
        <f>+E77+E78</f>
        <v>0</v>
      </c>
      <c r="L82" s="59">
        <f t="shared" si="20"/>
        <v>0</v>
      </c>
      <c r="M82" s="66">
        <f>+G77+G78</f>
        <v>0</v>
      </c>
      <c r="N82" s="59">
        <f t="shared" si="19"/>
        <v>0</v>
      </c>
      <c r="O82" s="39"/>
    </row>
    <row r="83" spans="2:15" x14ac:dyDescent="0.25">
      <c r="B83" s="106" t="s">
        <v>37</v>
      </c>
      <c r="C83" s="62"/>
      <c r="D83" s="63"/>
      <c r="E83" s="154"/>
      <c r="F83" s="64" t="str">
        <f t="shared" si="17"/>
        <v/>
      </c>
      <c r="G83" s="154"/>
      <c r="H83" s="64" t="str">
        <f t="shared" si="18"/>
        <v/>
      </c>
      <c r="I83" s="35"/>
      <c r="J83" s="72" t="s">
        <v>38</v>
      </c>
      <c r="K83" s="66">
        <f>+E79</f>
        <v>0</v>
      </c>
      <c r="L83" s="59">
        <f t="shared" si="20"/>
        <v>0</v>
      </c>
      <c r="M83" s="66">
        <f>+G79</f>
        <v>0</v>
      </c>
      <c r="N83" s="59">
        <f t="shared" si="19"/>
        <v>0</v>
      </c>
      <c r="O83" s="39"/>
    </row>
    <row r="84" spans="2:15" ht="15" customHeight="1" x14ac:dyDescent="0.25">
      <c r="B84" s="107" t="s">
        <v>39</v>
      </c>
      <c r="C84" s="62"/>
      <c r="D84" s="63"/>
      <c r="E84" s="154"/>
      <c r="F84" s="64" t="str">
        <f t="shared" si="17"/>
        <v/>
      </c>
      <c r="G84" s="154"/>
      <c r="H84" s="64" t="str">
        <f t="shared" si="18"/>
        <v/>
      </c>
      <c r="I84" s="35"/>
      <c r="J84" s="71" t="s">
        <v>40</v>
      </c>
      <c r="K84" s="66">
        <f>+E80+E81</f>
        <v>0</v>
      </c>
      <c r="L84" s="59">
        <f t="shared" si="20"/>
        <v>0</v>
      </c>
      <c r="M84" s="66">
        <f>+G80+G81</f>
        <v>0</v>
      </c>
      <c r="N84" s="59">
        <f t="shared" si="19"/>
        <v>0</v>
      </c>
      <c r="O84" s="39"/>
    </row>
    <row r="85" spans="2:15" x14ac:dyDescent="0.25">
      <c r="B85" s="107" t="s">
        <v>41</v>
      </c>
      <c r="C85" s="62"/>
      <c r="D85" s="63"/>
      <c r="E85" s="154"/>
      <c r="F85" s="64" t="str">
        <f t="shared" si="17"/>
        <v/>
      </c>
      <c r="G85" s="154"/>
      <c r="H85" s="64" t="str">
        <f t="shared" si="18"/>
        <v/>
      </c>
      <c r="I85" s="35"/>
      <c r="J85" s="67" t="s">
        <v>3</v>
      </c>
      <c r="K85" s="68">
        <f>SUM(K79:K84)</f>
        <v>56.54713229</v>
      </c>
      <c r="L85" s="69">
        <f t="shared" si="20"/>
        <v>1</v>
      </c>
      <c r="M85" s="68">
        <f>SUM(M79:M84)</f>
        <v>47.991073950000001</v>
      </c>
      <c r="N85" s="69">
        <f t="shared" si="19"/>
        <v>1</v>
      </c>
      <c r="O85" s="39"/>
    </row>
    <row r="86" spans="2:15" x14ac:dyDescent="0.25">
      <c r="B86" s="106" t="s">
        <v>42</v>
      </c>
      <c r="C86" s="62"/>
      <c r="D86" s="63"/>
      <c r="E86" s="154"/>
      <c r="F86" s="64" t="str">
        <f t="shared" si="17"/>
        <v/>
      </c>
      <c r="G86" s="154"/>
      <c r="H86" s="64" t="str">
        <f t="shared" si="18"/>
        <v/>
      </c>
      <c r="I86" s="35"/>
      <c r="J86" s="35"/>
      <c r="K86" s="35"/>
      <c r="L86" s="35"/>
      <c r="M86" s="35"/>
      <c r="N86" s="35"/>
      <c r="O86" s="39"/>
    </row>
    <row r="87" spans="2:15" x14ac:dyDescent="0.25">
      <c r="B87" s="106" t="s">
        <v>43</v>
      </c>
      <c r="C87" s="62"/>
      <c r="D87" s="63"/>
      <c r="E87" s="154"/>
      <c r="F87" s="64" t="str">
        <f t="shared" si="17"/>
        <v/>
      </c>
      <c r="G87" s="154">
        <v>5.7804830000000003</v>
      </c>
      <c r="H87" s="64">
        <f t="shared" si="18"/>
        <v>6.1616168512112483E-2</v>
      </c>
      <c r="I87" s="35"/>
      <c r="J87" s="35"/>
      <c r="K87" s="35"/>
      <c r="L87" s="35"/>
      <c r="M87" s="35"/>
      <c r="N87" s="35"/>
      <c r="O87" s="39"/>
    </row>
    <row r="88" spans="2:15" x14ac:dyDescent="0.25">
      <c r="B88" s="106" t="s">
        <v>44</v>
      </c>
      <c r="C88" s="62"/>
      <c r="D88" s="63"/>
      <c r="E88" s="154">
        <v>10.35</v>
      </c>
      <c r="F88" s="64">
        <f t="shared" si="17"/>
        <v>8.9492424910926488E-2</v>
      </c>
      <c r="G88" s="154">
        <v>4.83</v>
      </c>
      <c r="H88" s="64">
        <f t="shared" si="18"/>
        <v>5.1484641320371199E-2</v>
      </c>
      <c r="I88" s="35"/>
      <c r="J88" s="35"/>
      <c r="K88" s="35"/>
      <c r="L88" s="35"/>
      <c r="M88" s="35"/>
      <c r="N88" s="35"/>
      <c r="O88" s="39"/>
    </row>
    <row r="89" spans="2:15" x14ac:dyDescent="0.25">
      <c r="B89" s="106" t="s">
        <v>45</v>
      </c>
      <c r="C89" s="62"/>
      <c r="D89" s="63"/>
      <c r="E89" s="154">
        <v>6.2949404199999996</v>
      </c>
      <c r="F89" s="64">
        <f t="shared" si="17"/>
        <v>5.4429901725179329E-2</v>
      </c>
      <c r="G89" s="154">
        <v>6.5112520499999995</v>
      </c>
      <c r="H89" s="64">
        <f t="shared" si="18"/>
        <v>6.9405688683391642E-2</v>
      </c>
      <c r="I89" s="35"/>
      <c r="J89" s="35"/>
      <c r="K89" s="35"/>
      <c r="L89" s="35"/>
      <c r="M89" s="35"/>
      <c r="N89" s="35"/>
      <c r="O89" s="39"/>
    </row>
    <row r="90" spans="2:15" x14ac:dyDescent="0.25">
      <c r="B90" s="106" t="s">
        <v>46</v>
      </c>
      <c r="C90" s="62"/>
      <c r="D90" s="63"/>
      <c r="E90" s="154"/>
      <c r="F90" s="64" t="str">
        <f t="shared" si="17"/>
        <v/>
      </c>
      <c r="G90" s="154"/>
      <c r="H90" s="64" t="str">
        <f t="shared" si="18"/>
        <v/>
      </c>
      <c r="I90" s="35"/>
      <c r="J90" s="35"/>
      <c r="K90" s="35"/>
      <c r="L90" s="35"/>
      <c r="M90" s="35"/>
      <c r="N90" s="35"/>
      <c r="O90" s="39"/>
    </row>
    <row r="91" spans="2:15" x14ac:dyDescent="0.25">
      <c r="B91" s="106" t="s">
        <v>47</v>
      </c>
      <c r="C91" s="62"/>
      <c r="D91" s="63"/>
      <c r="E91" s="154">
        <v>0.11</v>
      </c>
      <c r="F91" s="64">
        <f t="shared" si="17"/>
        <v>9.5112722127554733E-4</v>
      </c>
      <c r="G91" s="154">
        <v>0.60622970999999992</v>
      </c>
      <c r="H91" s="64">
        <f t="shared" si="18"/>
        <v>6.4620122519881253E-3</v>
      </c>
      <c r="I91" s="35"/>
      <c r="J91" s="35"/>
      <c r="K91" s="35"/>
      <c r="L91" s="35"/>
      <c r="M91" s="35"/>
      <c r="N91" s="35"/>
      <c r="O91" s="39"/>
    </row>
    <row r="92" spans="2:15" x14ac:dyDescent="0.25">
      <c r="B92" s="108" t="s">
        <v>48</v>
      </c>
      <c r="C92" s="73"/>
      <c r="D92" s="74"/>
      <c r="E92" s="68">
        <f>SUM(E73:E91)</f>
        <v>115.65224666</v>
      </c>
      <c r="F92" s="75">
        <f>SUM(F73:F91)</f>
        <v>1</v>
      </c>
      <c r="G92" s="132">
        <f>SUM(G73:G91)</f>
        <v>93.814385729999998</v>
      </c>
      <c r="H92" s="75">
        <f>SUM(H73:H91)</f>
        <v>1</v>
      </c>
      <c r="I92" s="35"/>
      <c r="J92" s="35"/>
      <c r="K92" s="35"/>
      <c r="L92" s="35"/>
      <c r="M92" s="35"/>
      <c r="N92" s="35"/>
      <c r="O92" s="39"/>
    </row>
    <row r="93" spans="2:15" x14ac:dyDescent="0.25">
      <c r="B93" s="268" t="s">
        <v>59</v>
      </c>
      <c r="C93" s="269"/>
      <c r="D93" s="269"/>
      <c r="E93" s="269"/>
      <c r="F93" s="269"/>
      <c r="G93" s="269"/>
      <c r="H93" s="269"/>
      <c r="I93" s="35"/>
      <c r="J93" s="35"/>
      <c r="K93" s="35"/>
      <c r="L93" s="35"/>
      <c r="M93" s="35"/>
      <c r="N93" s="35"/>
      <c r="O93" s="39"/>
    </row>
    <row r="94" spans="2:15" x14ac:dyDescent="0.25">
      <c r="B94" s="38"/>
      <c r="C94" s="119"/>
      <c r="D94" s="119"/>
      <c r="E94" s="119"/>
      <c r="F94" s="119"/>
      <c r="G94" s="119"/>
      <c r="H94" s="35"/>
      <c r="I94" s="35"/>
      <c r="J94" s="35"/>
      <c r="K94" s="35"/>
      <c r="L94" s="35"/>
      <c r="M94" s="35"/>
      <c r="N94" s="35"/>
      <c r="O94" s="39"/>
    </row>
    <row r="95" spans="2:15" x14ac:dyDescent="0.25">
      <c r="B95" s="38"/>
      <c r="C95" s="119"/>
      <c r="D95" s="119"/>
      <c r="E95" s="119"/>
      <c r="F95" s="119"/>
      <c r="G95" s="119"/>
      <c r="H95" s="35"/>
      <c r="I95" s="35"/>
      <c r="J95" s="35"/>
      <c r="K95" s="35"/>
      <c r="L95" s="35"/>
      <c r="M95" s="35"/>
      <c r="N95" s="35"/>
      <c r="O95" s="39"/>
    </row>
    <row r="96" spans="2:15" x14ac:dyDescent="0.25">
      <c r="B96" s="38"/>
      <c r="C96" s="119"/>
      <c r="D96" s="119"/>
      <c r="E96" s="119"/>
      <c r="F96" s="119"/>
      <c r="G96" s="119"/>
      <c r="H96" s="35"/>
      <c r="I96" s="35"/>
      <c r="J96" s="35"/>
      <c r="K96" s="35"/>
      <c r="L96" s="35"/>
      <c r="M96" s="35"/>
      <c r="N96" s="35"/>
      <c r="O96" s="39"/>
    </row>
    <row r="97" spans="2:15" x14ac:dyDescent="0.25">
      <c r="B97" s="148" t="s">
        <v>62</v>
      </c>
      <c r="C97" s="25"/>
      <c r="D97" s="25"/>
      <c r="E97" s="25"/>
      <c r="F97" s="25"/>
      <c r="G97" s="25"/>
      <c r="H97" s="35"/>
      <c r="I97" s="35"/>
      <c r="J97" s="35"/>
      <c r="K97" s="35"/>
      <c r="L97" s="35"/>
      <c r="M97" s="35"/>
      <c r="N97" s="35"/>
      <c r="O97" s="39"/>
    </row>
    <row r="98" spans="2:15" x14ac:dyDescent="0.25">
      <c r="B98" s="27" t="s">
        <v>17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9"/>
    </row>
    <row r="99" spans="2:15" x14ac:dyDescent="0.25">
      <c r="B99" s="105" t="s">
        <v>18</v>
      </c>
      <c r="C99" s="60"/>
      <c r="D99" s="61"/>
      <c r="E99" s="44">
        <v>2016</v>
      </c>
      <c r="F99" s="44" t="s">
        <v>19</v>
      </c>
      <c r="G99" s="44">
        <v>2017</v>
      </c>
      <c r="H99" s="44" t="s">
        <v>19</v>
      </c>
      <c r="I99" s="120"/>
      <c r="J99" s="44" t="s">
        <v>20</v>
      </c>
      <c r="K99" s="44">
        <v>2016</v>
      </c>
      <c r="L99" s="44" t="s">
        <v>19</v>
      </c>
      <c r="M99" s="44">
        <v>2017</v>
      </c>
      <c r="N99" s="44" t="s">
        <v>19</v>
      </c>
      <c r="O99" s="121"/>
    </row>
    <row r="100" spans="2:15" x14ac:dyDescent="0.25">
      <c r="B100" s="106" t="s">
        <v>21</v>
      </c>
      <c r="C100" s="62"/>
      <c r="D100" s="63"/>
      <c r="E100" s="154"/>
      <c r="F100" s="64" t="str">
        <f>+IF(E100="","",+E100/E$119)</f>
        <v/>
      </c>
      <c r="G100" s="154"/>
      <c r="H100" s="64" t="str">
        <f>+IF(G100="","",+G100/G$119)</f>
        <v/>
      </c>
      <c r="I100" s="122"/>
      <c r="J100" s="65" t="s">
        <v>22</v>
      </c>
      <c r="K100" s="66">
        <f>+SUM(E100:E107)</f>
        <v>169.64139606000001</v>
      </c>
      <c r="L100" s="59">
        <f>+K100/K102</f>
        <v>0.53679484835710167</v>
      </c>
      <c r="M100" s="66">
        <f>+SUM(G100:G107)</f>
        <v>143.97322251999998</v>
      </c>
      <c r="N100" s="59">
        <f>+M100/M102</f>
        <v>0.44375427186953453</v>
      </c>
      <c r="O100" s="123"/>
    </row>
    <row r="101" spans="2:15" x14ac:dyDescent="0.25">
      <c r="B101" s="106" t="s">
        <v>23</v>
      </c>
      <c r="C101" s="62"/>
      <c r="D101" s="63"/>
      <c r="E101" s="154"/>
      <c r="F101" s="64" t="str">
        <f t="shared" ref="F101:H119" si="21">+IF(E101="","",+E101/E$119)</f>
        <v/>
      </c>
      <c r="G101" s="154"/>
      <c r="H101" s="64" t="str">
        <f t="shared" si="21"/>
        <v/>
      </c>
      <c r="I101" s="122"/>
      <c r="J101" s="58" t="s">
        <v>1</v>
      </c>
      <c r="K101" s="66">
        <f>+SUM(E108:E118)</f>
        <v>146.38510192000004</v>
      </c>
      <c r="L101" s="59">
        <f>+K101/K102</f>
        <v>0.46320515164289838</v>
      </c>
      <c r="M101" s="66">
        <f>+SUM(G108:G118)</f>
        <v>180.47035277999998</v>
      </c>
      <c r="N101" s="59">
        <f>+M101/M102</f>
        <v>0.55624572813046547</v>
      </c>
      <c r="O101" s="123"/>
    </row>
    <row r="102" spans="2:15" x14ac:dyDescent="0.25">
      <c r="B102" s="106" t="s">
        <v>24</v>
      </c>
      <c r="C102" s="62"/>
      <c r="D102" s="63"/>
      <c r="E102" s="154">
        <v>6.9740080300000002</v>
      </c>
      <c r="F102" s="64">
        <f t="shared" si="21"/>
        <v>2.2067795183558805E-2</v>
      </c>
      <c r="G102" s="154">
        <v>5.0764966399999993</v>
      </c>
      <c r="H102" s="64">
        <f t="shared" si="21"/>
        <v>1.564677813486048E-2</v>
      </c>
      <c r="I102" s="122"/>
      <c r="J102" s="67" t="s">
        <v>3</v>
      </c>
      <c r="K102" s="68">
        <f>SUM(K100:K101)</f>
        <v>316.02649798000004</v>
      </c>
      <c r="L102" s="69">
        <f>+L101+L100</f>
        <v>1</v>
      </c>
      <c r="M102" s="68">
        <f>SUM(M100:M101)</f>
        <v>324.44357529999996</v>
      </c>
      <c r="N102" s="69">
        <f>+N101+N100</f>
        <v>1</v>
      </c>
      <c r="O102" s="123"/>
    </row>
    <row r="103" spans="2:15" x14ac:dyDescent="0.25">
      <c r="B103" s="106" t="s">
        <v>25</v>
      </c>
      <c r="C103" s="62"/>
      <c r="D103" s="63"/>
      <c r="E103" s="154">
        <v>162.66738803000001</v>
      </c>
      <c r="F103" s="64">
        <f t="shared" si="21"/>
        <v>0.51472705317354295</v>
      </c>
      <c r="G103" s="154">
        <v>138.89672587999999</v>
      </c>
      <c r="H103" s="64">
        <f t="shared" si="21"/>
        <v>0.42810749373467405</v>
      </c>
      <c r="I103" s="122"/>
      <c r="J103" s="35"/>
      <c r="K103" s="35"/>
      <c r="L103" s="35"/>
      <c r="M103" s="35"/>
      <c r="N103" s="35"/>
      <c r="O103" s="123"/>
    </row>
    <row r="104" spans="2:15" x14ac:dyDescent="0.25">
      <c r="B104" s="106" t="s">
        <v>26</v>
      </c>
      <c r="C104" s="62"/>
      <c r="D104" s="63"/>
      <c r="E104" s="154"/>
      <c r="F104" s="64" t="str">
        <f t="shared" si="21"/>
        <v/>
      </c>
      <c r="G104" s="154"/>
      <c r="H104" s="64" t="str">
        <f t="shared" si="21"/>
        <v/>
      </c>
      <c r="I104" s="25"/>
      <c r="J104" s="35"/>
      <c r="K104" s="112"/>
      <c r="L104" s="112"/>
      <c r="M104" s="35"/>
      <c r="N104" s="35"/>
      <c r="O104" s="24"/>
    </row>
    <row r="105" spans="2:15" x14ac:dyDescent="0.25">
      <c r="B105" s="106" t="s">
        <v>27</v>
      </c>
      <c r="C105" s="62"/>
      <c r="D105" s="63"/>
      <c r="E105" s="154"/>
      <c r="F105" s="64" t="str">
        <f t="shared" si="21"/>
        <v/>
      </c>
      <c r="G105" s="154"/>
      <c r="H105" s="64" t="str">
        <f t="shared" si="21"/>
        <v/>
      </c>
      <c r="I105" s="35"/>
      <c r="J105" s="70" t="s">
        <v>28</v>
      </c>
      <c r="K105" s="44">
        <v>2016</v>
      </c>
      <c r="L105" s="44" t="s">
        <v>19</v>
      </c>
      <c r="M105" s="44">
        <v>2017</v>
      </c>
      <c r="N105" s="44" t="s">
        <v>19</v>
      </c>
      <c r="O105" s="39"/>
    </row>
    <row r="106" spans="2:15" x14ac:dyDescent="0.25">
      <c r="B106" s="106" t="s">
        <v>31</v>
      </c>
      <c r="C106" s="62"/>
      <c r="D106" s="63"/>
      <c r="E106" s="154"/>
      <c r="F106" s="64" t="str">
        <f t="shared" si="21"/>
        <v/>
      </c>
      <c r="G106" s="154"/>
      <c r="H106" s="64" t="str">
        <f t="shared" si="21"/>
        <v/>
      </c>
      <c r="I106" s="35"/>
      <c r="J106" s="71" t="s">
        <v>30</v>
      </c>
      <c r="K106" s="66">
        <f>+E100+E101</f>
        <v>0</v>
      </c>
      <c r="L106" s="59">
        <f t="shared" ref="L106:L107" si="22">+K106/K$112</f>
        <v>0</v>
      </c>
      <c r="M106" s="66">
        <f>+G100+G101</f>
        <v>0</v>
      </c>
      <c r="N106" s="59">
        <f t="shared" ref="N106" si="23">+M106/M$112</f>
        <v>0</v>
      </c>
      <c r="O106" s="39"/>
    </row>
    <row r="107" spans="2:15" x14ac:dyDescent="0.25">
      <c r="B107" s="106" t="s">
        <v>33</v>
      </c>
      <c r="C107" s="62"/>
      <c r="D107" s="63"/>
      <c r="E107" s="154"/>
      <c r="F107" s="64" t="str">
        <f t="shared" si="21"/>
        <v/>
      </c>
      <c r="G107" s="154"/>
      <c r="H107" s="64" t="str">
        <f t="shared" si="21"/>
        <v/>
      </c>
      <c r="I107" s="120"/>
      <c r="J107" s="71" t="s">
        <v>32</v>
      </c>
      <c r="K107" s="66">
        <f>+E102</f>
        <v>6.9740080300000002</v>
      </c>
      <c r="L107" s="59">
        <f t="shared" si="22"/>
        <v>4.1110296142183256E-2</v>
      </c>
      <c r="M107" s="66">
        <f>+G102</f>
        <v>5.0764966399999993</v>
      </c>
      <c r="N107" s="59">
        <f>+M107/M$112</f>
        <v>3.5260005653445732E-2</v>
      </c>
      <c r="O107" s="121"/>
    </row>
    <row r="108" spans="2:15" x14ac:dyDescent="0.25">
      <c r="B108" s="106" t="s">
        <v>65</v>
      </c>
      <c r="C108" s="62"/>
      <c r="D108" s="63"/>
      <c r="E108" s="154"/>
      <c r="F108" s="64" t="str">
        <f t="shared" si="21"/>
        <v/>
      </c>
      <c r="G108" s="154">
        <v>2.7124709999999999</v>
      </c>
      <c r="H108" s="64">
        <f t="shared" si="21"/>
        <v>8.3603782182830617E-3</v>
      </c>
      <c r="I108" s="116"/>
      <c r="J108" s="71" t="s">
        <v>34</v>
      </c>
      <c r="K108" s="66">
        <f>+E103</f>
        <v>162.66738803000001</v>
      </c>
      <c r="L108" s="59">
        <f>+K108/K$112</f>
        <v>0.9588897038578168</v>
      </c>
      <c r="M108" s="66">
        <f>+G103</f>
        <v>138.89672587999999</v>
      </c>
      <c r="N108" s="59">
        <f t="shared" ref="N108:N112" si="24">+M108/M$112</f>
        <v>0.96473999434655433</v>
      </c>
      <c r="O108" s="124"/>
    </row>
    <row r="109" spans="2:15" x14ac:dyDescent="0.25">
      <c r="B109" s="107" t="s">
        <v>39</v>
      </c>
      <c r="C109" s="62"/>
      <c r="D109" s="63"/>
      <c r="E109" s="154"/>
      <c r="F109" s="64" t="str">
        <f t="shared" si="21"/>
        <v/>
      </c>
      <c r="G109" s="154"/>
      <c r="H109" s="64" t="str">
        <f t="shared" si="21"/>
        <v/>
      </c>
      <c r="I109" s="116"/>
      <c r="J109" s="71" t="s">
        <v>36</v>
      </c>
      <c r="K109" s="66">
        <f>+E104+E105</f>
        <v>0</v>
      </c>
      <c r="L109" s="59">
        <f t="shared" ref="L109:L112" si="25">+K109/K$112</f>
        <v>0</v>
      </c>
      <c r="M109" s="66">
        <f>+G104+G105</f>
        <v>0</v>
      </c>
      <c r="N109" s="59">
        <f t="shared" si="24"/>
        <v>0</v>
      </c>
      <c r="O109" s="124"/>
    </row>
    <row r="110" spans="2:15" x14ac:dyDescent="0.25">
      <c r="B110" s="107" t="s">
        <v>41</v>
      </c>
      <c r="C110" s="62"/>
      <c r="D110" s="63"/>
      <c r="E110" s="154"/>
      <c r="F110" s="64" t="str">
        <f t="shared" si="21"/>
        <v/>
      </c>
      <c r="G110" s="154"/>
      <c r="H110" s="64" t="str">
        <f t="shared" si="21"/>
        <v/>
      </c>
      <c r="I110" s="116"/>
      <c r="J110" s="72" t="s">
        <v>38</v>
      </c>
      <c r="K110" s="66"/>
      <c r="L110" s="59">
        <f t="shared" si="25"/>
        <v>0</v>
      </c>
      <c r="M110" s="66"/>
      <c r="N110" s="59">
        <f t="shared" si="24"/>
        <v>0</v>
      </c>
      <c r="O110" s="124"/>
    </row>
    <row r="111" spans="2:15" x14ac:dyDescent="0.25">
      <c r="B111" s="106" t="s">
        <v>49</v>
      </c>
      <c r="C111" s="62"/>
      <c r="D111" s="63"/>
      <c r="E111" s="154"/>
      <c r="F111" s="64" t="str">
        <f t="shared" si="21"/>
        <v/>
      </c>
      <c r="G111" s="154">
        <v>0.34267999999999998</v>
      </c>
      <c r="H111" s="64">
        <f t="shared" si="21"/>
        <v>1.0562083088966627E-3</v>
      </c>
      <c r="I111" s="25"/>
      <c r="J111" s="71" t="s">
        <v>40</v>
      </c>
      <c r="K111" s="66">
        <f>+E107+E106</f>
        <v>0</v>
      </c>
      <c r="L111" s="59">
        <f t="shared" si="25"/>
        <v>0</v>
      </c>
      <c r="M111" s="66">
        <f>+G107+G106</f>
        <v>0</v>
      </c>
      <c r="N111" s="59">
        <f t="shared" si="24"/>
        <v>0</v>
      </c>
      <c r="O111" s="24"/>
    </row>
    <row r="112" spans="2:15" x14ac:dyDescent="0.25">
      <c r="B112" s="106" t="s">
        <v>43</v>
      </c>
      <c r="C112" s="62"/>
      <c r="D112" s="63"/>
      <c r="E112" s="154">
        <v>25.584917000000001</v>
      </c>
      <c r="F112" s="64">
        <f t="shared" si="21"/>
        <v>8.0958138521723469E-2</v>
      </c>
      <c r="G112" s="154">
        <v>52.7253866</v>
      </c>
      <c r="H112" s="64">
        <f t="shared" si="21"/>
        <v>0.16251018856282468</v>
      </c>
      <c r="I112" s="35"/>
      <c r="J112" s="67" t="s">
        <v>3</v>
      </c>
      <c r="K112" s="68">
        <f>SUM(K106:K111)</f>
        <v>169.64139606000001</v>
      </c>
      <c r="L112" s="69">
        <f t="shared" si="25"/>
        <v>1</v>
      </c>
      <c r="M112" s="68">
        <f>SUM(M106:M111)</f>
        <v>143.97322251999998</v>
      </c>
      <c r="N112" s="69">
        <f t="shared" si="24"/>
        <v>1</v>
      </c>
      <c r="O112" s="125"/>
    </row>
    <row r="113" spans="2:15" x14ac:dyDescent="0.25">
      <c r="B113" s="107" t="s">
        <v>44</v>
      </c>
      <c r="C113" s="62"/>
      <c r="D113" s="63"/>
      <c r="E113" s="154"/>
      <c r="F113" s="64" t="str">
        <f t="shared" si="21"/>
        <v/>
      </c>
      <c r="G113" s="154"/>
      <c r="H113" s="64" t="str">
        <f t="shared" si="21"/>
        <v/>
      </c>
      <c r="I113" s="35"/>
      <c r="J113" s="35"/>
      <c r="K113" s="35"/>
      <c r="L113" s="35"/>
      <c r="M113" s="35"/>
      <c r="N113" s="35"/>
      <c r="O113" s="39"/>
    </row>
    <row r="114" spans="2:15" x14ac:dyDescent="0.25">
      <c r="B114" s="106" t="s">
        <v>50</v>
      </c>
      <c r="C114" s="62"/>
      <c r="D114" s="63"/>
      <c r="E114" s="154"/>
      <c r="F114" s="64" t="str">
        <f t="shared" si="21"/>
        <v/>
      </c>
      <c r="G114" s="154"/>
      <c r="H114" s="64" t="str">
        <f t="shared" si="21"/>
        <v/>
      </c>
      <c r="I114" s="35"/>
      <c r="J114" s="35"/>
      <c r="K114" s="35"/>
      <c r="L114" s="35"/>
      <c r="M114" s="35"/>
      <c r="N114" s="35"/>
      <c r="O114" s="39"/>
    </row>
    <row r="115" spans="2:15" x14ac:dyDescent="0.25">
      <c r="B115" s="106" t="s">
        <v>51</v>
      </c>
      <c r="C115" s="62"/>
      <c r="D115" s="63"/>
      <c r="E115" s="154">
        <v>87.224382000000006</v>
      </c>
      <c r="F115" s="64">
        <f t="shared" si="21"/>
        <v>0.27600338122760859</v>
      </c>
      <c r="G115" s="154">
        <v>89.945953000000003</v>
      </c>
      <c r="H115" s="64">
        <f t="shared" si="21"/>
        <v>0.27723141972168991</v>
      </c>
      <c r="I115" s="35"/>
      <c r="J115" s="35"/>
      <c r="K115" s="35"/>
      <c r="L115" s="35"/>
      <c r="M115" s="35"/>
      <c r="N115" s="35"/>
      <c r="O115" s="39"/>
    </row>
    <row r="116" spans="2:15" x14ac:dyDescent="0.25">
      <c r="B116" s="106" t="s">
        <v>45</v>
      </c>
      <c r="C116" s="62"/>
      <c r="D116" s="63"/>
      <c r="E116" s="154">
        <v>33.573015380000001</v>
      </c>
      <c r="F116" s="64">
        <f t="shared" si="21"/>
        <v>0.10623481130409736</v>
      </c>
      <c r="G116" s="154">
        <v>34.726677530000003</v>
      </c>
      <c r="H116" s="64">
        <f t="shared" si="21"/>
        <v>0.10703456678989448</v>
      </c>
      <c r="I116" s="35"/>
      <c r="J116" s="35"/>
      <c r="K116" s="35"/>
      <c r="L116" s="35"/>
      <c r="M116" s="35"/>
      <c r="N116" s="35"/>
      <c r="O116" s="39"/>
    </row>
    <row r="117" spans="2:15" x14ac:dyDescent="0.25">
      <c r="B117" s="106" t="s">
        <v>46</v>
      </c>
      <c r="C117" s="62"/>
      <c r="D117" s="63"/>
      <c r="E117" s="154"/>
      <c r="F117" s="64" t="str">
        <f t="shared" si="21"/>
        <v/>
      </c>
      <c r="G117" s="154"/>
      <c r="H117" s="64" t="str">
        <f t="shared" si="21"/>
        <v/>
      </c>
      <c r="I117" s="35"/>
      <c r="J117" s="35"/>
      <c r="K117" s="35"/>
      <c r="L117" s="35"/>
      <c r="M117" s="35"/>
      <c r="N117" s="35"/>
      <c r="O117" s="39"/>
    </row>
    <row r="118" spans="2:15" x14ac:dyDescent="0.25">
      <c r="B118" s="106" t="s">
        <v>47</v>
      </c>
      <c r="C118" s="62"/>
      <c r="D118" s="63"/>
      <c r="E118" s="154">
        <v>2.7875399999999998E-3</v>
      </c>
      <c r="F118" s="64">
        <f t="shared" si="21"/>
        <v>8.8205894689767808E-6</v>
      </c>
      <c r="G118" s="154">
        <v>1.7184650000000003E-2</v>
      </c>
      <c r="H118" s="64">
        <f t="shared" si="21"/>
        <v>5.296652887673934E-5</v>
      </c>
      <c r="I118" s="126"/>
      <c r="J118" s="35"/>
      <c r="K118" s="35"/>
      <c r="L118" s="35"/>
      <c r="M118" s="35"/>
      <c r="N118" s="35"/>
      <c r="O118" s="39"/>
    </row>
    <row r="119" spans="2:15" x14ac:dyDescent="0.25">
      <c r="B119" s="108" t="s">
        <v>48</v>
      </c>
      <c r="C119" s="73"/>
      <c r="D119" s="74"/>
      <c r="E119" s="68">
        <f>SUM(E100:E118)</f>
        <v>316.02649797999999</v>
      </c>
      <c r="F119" s="75">
        <f t="shared" si="21"/>
        <v>1</v>
      </c>
      <c r="G119" s="68">
        <f>SUM(G100:G118)</f>
        <v>324.44357529999996</v>
      </c>
      <c r="H119" s="75">
        <f t="shared" si="21"/>
        <v>1</v>
      </c>
      <c r="I119" s="127"/>
      <c r="J119" s="35"/>
      <c r="K119" s="35"/>
      <c r="L119" s="35"/>
      <c r="M119" s="35"/>
      <c r="N119" s="35"/>
      <c r="O119" s="39"/>
    </row>
    <row r="120" spans="2:15" x14ac:dyDescent="0.25">
      <c r="B120" s="268" t="s">
        <v>59</v>
      </c>
      <c r="C120" s="269"/>
      <c r="D120" s="269"/>
      <c r="E120" s="269"/>
      <c r="F120" s="269"/>
      <c r="G120" s="269"/>
      <c r="H120" s="269"/>
      <c r="I120" s="127"/>
      <c r="J120" s="35"/>
      <c r="K120" s="35"/>
      <c r="L120" s="35"/>
      <c r="M120" s="35"/>
      <c r="N120" s="35"/>
      <c r="O120" s="39"/>
    </row>
    <row r="121" spans="2:15" x14ac:dyDescent="0.25">
      <c r="B121" s="113"/>
      <c r="C121" s="128"/>
      <c r="D121" s="128"/>
      <c r="E121" s="128"/>
      <c r="F121" s="128"/>
      <c r="G121" s="129"/>
      <c r="H121" s="129"/>
      <c r="I121" s="129"/>
      <c r="J121" s="41"/>
      <c r="K121" s="41"/>
      <c r="L121" s="41"/>
      <c r="M121" s="41"/>
      <c r="N121" s="41"/>
      <c r="O121" s="42"/>
    </row>
    <row r="122" spans="2:15" x14ac:dyDescent="0.25">
      <c r="B122" s="130"/>
      <c r="C122" s="130"/>
      <c r="D122" s="130"/>
      <c r="E122" s="130"/>
      <c r="F122" s="130"/>
      <c r="G122" s="130"/>
      <c r="H122" s="130"/>
      <c r="I122" s="130"/>
      <c r="J122" s="35"/>
      <c r="K122" s="35"/>
      <c r="L122" s="35"/>
      <c r="M122" s="35"/>
      <c r="N122" s="35"/>
      <c r="O122" s="35"/>
    </row>
    <row r="123" spans="2:15" x14ac:dyDescent="0.25">
      <c r="B123" s="79"/>
      <c r="C123" s="78"/>
      <c r="D123" s="78"/>
      <c r="E123" s="78"/>
      <c r="F123" s="78"/>
      <c r="G123" s="78"/>
      <c r="H123" s="78"/>
      <c r="I123" s="36"/>
      <c r="J123" s="36"/>
      <c r="K123" s="36"/>
      <c r="L123" s="36"/>
      <c r="M123" s="36"/>
      <c r="N123" s="36"/>
      <c r="O123" s="36"/>
    </row>
  </sheetData>
  <mergeCells count="24">
    <mergeCell ref="C59:G59"/>
    <mergeCell ref="B1:O2"/>
    <mergeCell ref="D10:D11"/>
    <mergeCell ref="H10:J10"/>
    <mergeCell ref="I48:N48"/>
    <mergeCell ref="I49:N49"/>
    <mergeCell ref="D8:M8"/>
    <mergeCell ref="D9:M9"/>
    <mergeCell ref="B93:H93"/>
    <mergeCell ref="B120:H120"/>
    <mergeCell ref="E10:G10"/>
    <mergeCell ref="D22:M22"/>
    <mergeCell ref="E28:K28"/>
    <mergeCell ref="E27:K27"/>
    <mergeCell ref="C48:G48"/>
    <mergeCell ref="C49:G49"/>
    <mergeCell ref="I64:N64"/>
    <mergeCell ref="K10:K11"/>
    <mergeCell ref="L10:L11"/>
    <mergeCell ref="M10:M11"/>
    <mergeCell ref="E29:E30"/>
    <mergeCell ref="F29:H29"/>
    <mergeCell ref="I29:K29"/>
    <mergeCell ref="E41:K41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99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3" width="11.7109375" style="6" customWidth="1"/>
    <col min="4" max="4" width="11.85546875" style="6" customWidth="1"/>
    <col min="5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88" t="s">
        <v>115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2:15" ht="15" customHeight="1" x14ac:dyDescent="0.25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2:15" x14ac:dyDescent="0.25">
      <c r="B3" s="8" t="str">
        <f>+B7</f>
        <v>1. Presupuesto y Ejecución del Canon y otros, 2017</v>
      </c>
      <c r="C3" s="19"/>
      <c r="D3" s="19"/>
      <c r="E3" s="19"/>
      <c r="F3" s="19"/>
      <c r="G3" s="19"/>
      <c r="H3" s="8" t="str">
        <f>+B46</f>
        <v>3. Transferencias de Canon y otros.</v>
      </c>
      <c r="I3" s="20"/>
      <c r="J3" s="20"/>
      <c r="K3" s="20"/>
      <c r="L3" s="20"/>
      <c r="M3" s="8"/>
      <c r="N3" s="21"/>
      <c r="O3" s="21"/>
    </row>
    <row r="4" spans="2:15" x14ac:dyDescent="0.25">
      <c r="B4" s="8" t="str">
        <f>+B26</f>
        <v>2. Peso del Gasto financiado por Canon y Otros en el Gasto Total</v>
      </c>
      <c r="C4" s="19"/>
      <c r="D4" s="19"/>
      <c r="E4" s="19"/>
      <c r="F4" s="19"/>
      <c r="G4" s="19"/>
      <c r="H4" s="131" t="str">
        <f>+B69</f>
        <v>4. Transferencia de Canon a los Gobiernos Sub Nacionales - Detalle</v>
      </c>
      <c r="I4" s="20"/>
      <c r="J4" s="20"/>
      <c r="K4" s="20"/>
      <c r="L4" s="20"/>
      <c r="M4" s="8"/>
      <c r="N4" s="21"/>
      <c r="O4" s="21"/>
    </row>
    <row r="5" spans="2:15" x14ac:dyDescent="0.25">
      <c r="B5" s="8"/>
      <c r="C5" s="19"/>
      <c r="D5" s="19"/>
      <c r="E5" s="19"/>
      <c r="F5" s="19"/>
      <c r="G5" s="19"/>
      <c r="H5" s="8"/>
      <c r="I5" s="20"/>
      <c r="J5" s="20"/>
      <c r="K5" s="20"/>
      <c r="L5" s="20"/>
      <c r="M5" s="8"/>
      <c r="N5" s="21"/>
      <c r="O5" s="21"/>
    </row>
    <row r="6" spans="2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x14ac:dyDescent="0.25">
      <c r="B7" s="80" t="s">
        <v>52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</row>
    <row r="8" spans="2:15" x14ac:dyDescent="0.25">
      <c r="B8" s="83"/>
      <c r="C8" s="36"/>
      <c r="D8" s="285" t="s">
        <v>53</v>
      </c>
      <c r="E8" s="285"/>
      <c r="F8" s="285"/>
      <c r="G8" s="285"/>
      <c r="H8" s="285"/>
      <c r="I8" s="285"/>
      <c r="J8" s="285"/>
      <c r="K8" s="285"/>
      <c r="L8" s="285"/>
      <c r="M8" s="36"/>
      <c r="N8" s="36"/>
      <c r="O8" s="84"/>
    </row>
    <row r="9" spans="2:15" ht="15" customHeight="1" x14ac:dyDescent="0.25">
      <c r="B9" s="85"/>
      <c r="C9" s="10"/>
      <c r="D9" s="286" t="s">
        <v>91</v>
      </c>
      <c r="E9" s="286"/>
      <c r="F9" s="286"/>
      <c r="G9" s="286"/>
      <c r="H9" s="286"/>
      <c r="I9" s="286"/>
      <c r="J9" s="286"/>
      <c r="K9" s="286"/>
      <c r="L9" s="286"/>
      <c r="M9" s="36"/>
      <c r="N9" s="36"/>
      <c r="O9" s="84"/>
    </row>
    <row r="10" spans="2:15" ht="15" customHeight="1" x14ac:dyDescent="0.25">
      <c r="B10" s="85"/>
      <c r="C10" s="10"/>
      <c r="D10" s="275" t="s">
        <v>2</v>
      </c>
      <c r="E10" s="270" t="s">
        <v>6</v>
      </c>
      <c r="F10" s="271"/>
      <c r="G10" s="272"/>
      <c r="H10" s="284" t="s">
        <v>7</v>
      </c>
      <c r="I10" s="284"/>
      <c r="J10" s="284"/>
      <c r="K10" s="275" t="s">
        <v>8</v>
      </c>
      <c r="L10" s="275" t="s">
        <v>9</v>
      </c>
      <c r="M10" s="276" t="s">
        <v>10</v>
      </c>
      <c r="N10" s="45"/>
      <c r="O10" s="86"/>
    </row>
    <row r="11" spans="2:15" x14ac:dyDescent="0.25">
      <c r="B11" s="85"/>
      <c r="C11" s="10"/>
      <c r="D11" s="275"/>
      <c r="E11" s="224" t="s">
        <v>11</v>
      </c>
      <c r="F11" s="224" t="s">
        <v>12</v>
      </c>
      <c r="G11" s="224" t="s">
        <v>3</v>
      </c>
      <c r="H11" s="224" t="s">
        <v>11</v>
      </c>
      <c r="I11" s="224" t="s">
        <v>12</v>
      </c>
      <c r="J11" s="224" t="s">
        <v>3</v>
      </c>
      <c r="K11" s="275"/>
      <c r="L11" s="275"/>
      <c r="M11" s="276"/>
      <c r="N11" s="36"/>
      <c r="O11" s="84"/>
    </row>
    <row r="12" spans="2:15" ht="15" customHeight="1" x14ac:dyDescent="0.25">
      <c r="B12" s="85"/>
      <c r="C12" s="10"/>
      <c r="D12" s="26">
        <v>2010</v>
      </c>
      <c r="E12" s="230">
        <v>245.486368</v>
      </c>
      <c r="F12" s="230">
        <v>649.04456800000003</v>
      </c>
      <c r="G12" s="95">
        <f>+F12+E12</f>
        <v>894.530936</v>
      </c>
      <c r="H12" s="230">
        <v>130.530113</v>
      </c>
      <c r="I12" s="230">
        <v>454.96256899999997</v>
      </c>
      <c r="J12" s="95">
        <f>+I12+H12</f>
        <v>585.49268199999995</v>
      </c>
      <c r="K12" s="93">
        <f>+H12/E12</f>
        <v>0.53172041308623708</v>
      </c>
      <c r="L12" s="93">
        <f>+I12/F12</f>
        <v>0.70097277048623252</v>
      </c>
      <c r="M12" s="94">
        <f>+J12/G12</f>
        <v>0.6545248000232381</v>
      </c>
      <c r="N12" s="57"/>
      <c r="O12" s="84"/>
    </row>
    <row r="13" spans="2:15" x14ac:dyDescent="0.25">
      <c r="B13" s="85"/>
      <c r="C13" s="10"/>
      <c r="D13" s="26">
        <v>2011</v>
      </c>
      <c r="E13" s="230">
        <v>213.88296600000001</v>
      </c>
      <c r="F13" s="230">
        <v>668.69494699999996</v>
      </c>
      <c r="G13" s="95">
        <f t="shared" ref="G13:G20" si="0">+F13+E13</f>
        <v>882.57791299999997</v>
      </c>
      <c r="H13" s="230">
        <v>117.317911</v>
      </c>
      <c r="I13" s="230">
        <v>381.30987399999998</v>
      </c>
      <c r="J13" s="95">
        <f t="shared" ref="J13:J20" si="1">+I13+H13</f>
        <v>498.62778499999996</v>
      </c>
      <c r="K13" s="93">
        <f t="shared" ref="K13:M20" si="2">+H13/E13</f>
        <v>0.54851451330630974</v>
      </c>
      <c r="L13" s="93">
        <f t="shared" si="2"/>
        <v>0.57022993176588188</v>
      </c>
      <c r="M13" s="94">
        <f t="shared" si="2"/>
        <v>0.56496744101050256</v>
      </c>
      <c r="N13" s="36"/>
      <c r="O13" s="84"/>
    </row>
    <row r="14" spans="2:15" x14ac:dyDescent="0.25">
      <c r="B14" s="85"/>
      <c r="C14" s="10"/>
      <c r="D14" s="26">
        <v>2012</v>
      </c>
      <c r="E14" s="230">
        <v>175.831154</v>
      </c>
      <c r="F14" s="230">
        <v>816.71601599999997</v>
      </c>
      <c r="G14" s="95">
        <f t="shared" si="0"/>
        <v>992.54716999999994</v>
      </c>
      <c r="H14" s="230">
        <v>105.02694099999999</v>
      </c>
      <c r="I14" s="230">
        <v>551.58339799999999</v>
      </c>
      <c r="J14" s="95">
        <f t="shared" si="1"/>
        <v>656.61033899999995</v>
      </c>
      <c r="K14" s="93">
        <f t="shared" si="2"/>
        <v>0.59731702039560064</v>
      </c>
      <c r="L14" s="93">
        <f t="shared" si="2"/>
        <v>0.67536743151122436</v>
      </c>
      <c r="M14" s="94">
        <f t="shared" si="2"/>
        <v>0.66154068929540144</v>
      </c>
      <c r="N14" s="36"/>
      <c r="O14" s="84"/>
    </row>
    <row r="15" spans="2:15" x14ac:dyDescent="0.25">
      <c r="B15" s="85"/>
      <c r="C15" s="10"/>
      <c r="D15" s="26">
        <v>2013</v>
      </c>
      <c r="E15" s="230">
        <v>224.114709</v>
      </c>
      <c r="F15" s="230">
        <v>850.70289500000001</v>
      </c>
      <c r="G15" s="95">
        <f t="shared" si="0"/>
        <v>1074.8176040000001</v>
      </c>
      <c r="H15" s="230">
        <v>192.86966699999999</v>
      </c>
      <c r="I15" s="230">
        <v>555.62850900000001</v>
      </c>
      <c r="J15" s="95">
        <f t="shared" si="1"/>
        <v>748.49817600000006</v>
      </c>
      <c r="K15" s="93">
        <f t="shared" si="2"/>
        <v>0.860584599112591</v>
      </c>
      <c r="L15" s="93">
        <f t="shared" si="2"/>
        <v>0.65314049389710849</v>
      </c>
      <c r="M15" s="94">
        <f t="shared" si="2"/>
        <v>0.69639553093884754</v>
      </c>
      <c r="N15" s="36"/>
      <c r="O15" s="84"/>
    </row>
    <row r="16" spans="2:15" x14ac:dyDescent="0.25">
      <c r="B16" s="85"/>
      <c r="C16" s="10"/>
      <c r="D16" s="26">
        <v>2014</v>
      </c>
      <c r="E16" s="230">
        <v>132.25251499999999</v>
      </c>
      <c r="F16" s="230">
        <v>710.45606099999998</v>
      </c>
      <c r="G16" s="95">
        <f t="shared" si="0"/>
        <v>842.70857599999999</v>
      </c>
      <c r="H16" s="230">
        <v>75.324447000000006</v>
      </c>
      <c r="I16" s="230">
        <v>530.96416399999998</v>
      </c>
      <c r="J16" s="95">
        <f t="shared" si="1"/>
        <v>606.28861099999995</v>
      </c>
      <c r="K16" s="93">
        <f t="shared" si="2"/>
        <v>0.56955020477304352</v>
      </c>
      <c r="L16" s="93">
        <f t="shared" si="2"/>
        <v>0.74735679396223775</v>
      </c>
      <c r="M16" s="94">
        <f t="shared" si="2"/>
        <v>0.71945228548380169</v>
      </c>
      <c r="N16" s="36"/>
      <c r="O16" s="84"/>
    </row>
    <row r="17" spans="2:15" x14ac:dyDescent="0.25">
      <c r="B17" s="85"/>
      <c r="C17" s="10"/>
      <c r="D17" s="26">
        <v>2015</v>
      </c>
      <c r="E17" s="230">
        <v>111.478371</v>
      </c>
      <c r="F17" s="230">
        <v>529.69497899999999</v>
      </c>
      <c r="G17" s="95">
        <f t="shared" si="0"/>
        <v>641.17335000000003</v>
      </c>
      <c r="H17" s="230">
        <v>82.288904000000002</v>
      </c>
      <c r="I17" s="230">
        <v>297.992974</v>
      </c>
      <c r="J17" s="95">
        <f t="shared" si="1"/>
        <v>380.28187800000001</v>
      </c>
      <c r="K17" s="93">
        <f t="shared" si="2"/>
        <v>0.73816026608426133</v>
      </c>
      <c r="L17" s="93">
        <f t="shared" si="2"/>
        <v>0.56257466242661891</v>
      </c>
      <c r="M17" s="94">
        <f t="shared" si="2"/>
        <v>0.59310306331353291</v>
      </c>
      <c r="N17" s="36"/>
      <c r="O17" s="84"/>
    </row>
    <row r="18" spans="2:15" x14ac:dyDescent="0.25">
      <c r="B18" s="85"/>
      <c r="C18" s="10"/>
      <c r="D18" s="26">
        <v>2016</v>
      </c>
      <c r="E18" s="230">
        <v>114.967915</v>
      </c>
      <c r="F18" s="230">
        <v>576.81528100000003</v>
      </c>
      <c r="G18" s="95">
        <f t="shared" si="0"/>
        <v>691.78319600000009</v>
      </c>
      <c r="H18" s="230">
        <v>94.748811000000003</v>
      </c>
      <c r="I18" s="230">
        <v>403.23068899999998</v>
      </c>
      <c r="J18" s="95">
        <f t="shared" si="1"/>
        <v>497.97949999999997</v>
      </c>
      <c r="K18" s="93">
        <f t="shared" si="2"/>
        <v>0.82413263735364772</v>
      </c>
      <c r="L18" s="93">
        <f t="shared" si="2"/>
        <v>0.69906381173005017</v>
      </c>
      <c r="M18" s="94">
        <f t="shared" si="2"/>
        <v>0.71984908404742443</v>
      </c>
      <c r="N18" s="36"/>
      <c r="O18" s="84"/>
    </row>
    <row r="19" spans="2:15" x14ac:dyDescent="0.25">
      <c r="B19" s="85"/>
      <c r="C19" s="10"/>
      <c r="D19" s="26">
        <v>2017</v>
      </c>
      <c r="E19" s="230">
        <v>108.464523</v>
      </c>
      <c r="F19" s="230">
        <v>507.77694700000001</v>
      </c>
      <c r="G19" s="95">
        <f t="shared" si="0"/>
        <v>616.24147000000005</v>
      </c>
      <c r="H19" s="230">
        <v>59.180816</v>
      </c>
      <c r="I19" s="230">
        <v>318.74627700000002</v>
      </c>
      <c r="J19" s="95">
        <f t="shared" si="1"/>
        <v>377.92709300000001</v>
      </c>
      <c r="K19" s="93">
        <f t="shared" si="2"/>
        <v>0.54562371513863572</v>
      </c>
      <c r="L19" s="93">
        <f t="shared" si="2"/>
        <v>0.62772892484226939</v>
      </c>
      <c r="M19" s="94">
        <f t="shared" si="2"/>
        <v>0.61327760528677178</v>
      </c>
      <c r="N19" s="36"/>
      <c r="O19" s="84"/>
    </row>
    <row r="20" spans="2:15" x14ac:dyDescent="0.25">
      <c r="B20" s="85"/>
      <c r="C20" s="10"/>
      <c r="D20" s="26" t="s">
        <v>54</v>
      </c>
      <c r="E20" s="230">
        <v>110.71576899999999</v>
      </c>
      <c r="F20" s="230">
        <v>391.15633100000002</v>
      </c>
      <c r="G20" s="95">
        <f t="shared" si="0"/>
        <v>501.87210000000005</v>
      </c>
      <c r="H20" s="230">
        <v>8.1913750000000007</v>
      </c>
      <c r="I20" s="230">
        <v>114.97694199999999</v>
      </c>
      <c r="J20" s="95">
        <f t="shared" si="1"/>
        <v>123.168317</v>
      </c>
      <c r="K20" s="93">
        <f t="shared" si="2"/>
        <v>7.3985621686825848E-2</v>
      </c>
      <c r="L20" s="93">
        <f t="shared" si="2"/>
        <v>0.29394115060354215</v>
      </c>
      <c r="M20" s="94">
        <f t="shared" si="2"/>
        <v>0.24541774089454263</v>
      </c>
      <c r="N20" s="36"/>
      <c r="O20" s="84"/>
    </row>
    <row r="21" spans="2:15" x14ac:dyDescent="0.25">
      <c r="B21" s="85"/>
      <c r="C21" s="10"/>
      <c r="D21" s="47" t="s">
        <v>103</v>
      </c>
      <c r="E21" s="220"/>
      <c r="F21" s="220"/>
      <c r="G21" s="220"/>
      <c r="H21" s="220"/>
      <c r="I21" s="47"/>
      <c r="J21" s="49"/>
      <c r="K21" s="49"/>
      <c r="L21" s="49"/>
      <c r="M21" s="51"/>
      <c r="N21" s="36"/>
      <c r="O21" s="84"/>
    </row>
    <row r="22" spans="2:15" ht="15" customHeight="1" x14ac:dyDescent="0.25">
      <c r="B22" s="83"/>
      <c r="C22" s="52"/>
      <c r="D22" s="256" t="s">
        <v>55</v>
      </c>
      <c r="E22" s="256"/>
      <c r="F22" s="256"/>
      <c r="G22" s="256"/>
      <c r="H22" s="256"/>
      <c r="I22" s="256"/>
      <c r="J22" s="256"/>
      <c r="K22" s="256"/>
      <c r="L22" s="256"/>
      <c r="M22" s="256"/>
      <c r="N22" s="36"/>
      <c r="O22" s="84"/>
    </row>
    <row r="23" spans="2:15" x14ac:dyDescent="0.25">
      <c r="B23" s="87"/>
      <c r="C23" s="88"/>
      <c r="D23" s="88"/>
      <c r="E23" s="88"/>
      <c r="F23" s="88"/>
      <c r="G23" s="88"/>
      <c r="H23" s="89"/>
      <c r="I23" s="89"/>
      <c r="J23" s="90"/>
      <c r="K23" s="90"/>
      <c r="L23" s="90"/>
      <c r="M23" s="90"/>
      <c r="N23" s="90"/>
      <c r="O23" s="91"/>
    </row>
    <row r="24" spans="2:15" x14ac:dyDescent="0.25">
      <c r="B24" s="45"/>
      <c r="C24" s="45"/>
      <c r="D24" s="45"/>
      <c r="E24" s="45"/>
      <c r="F24" s="45"/>
      <c r="G24" s="45"/>
      <c r="H24" s="36"/>
      <c r="I24" s="36"/>
      <c r="J24" s="18"/>
      <c r="K24" s="18"/>
      <c r="L24" s="18"/>
      <c r="M24" s="18"/>
      <c r="N24" s="18"/>
      <c r="O24" s="18"/>
    </row>
    <row r="25" spans="2:15" x14ac:dyDescent="0.25">
      <c r="B25" s="45"/>
      <c r="C25" s="45"/>
      <c r="D25" s="45"/>
      <c r="E25" s="45"/>
      <c r="F25" s="45"/>
      <c r="G25" s="45"/>
      <c r="H25" s="36"/>
      <c r="I25" s="36"/>
      <c r="J25" s="18"/>
      <c r="K25" s="18"/>
      <c r="L25" s="18"/>
      <c r="M25" s="18"/>
      <c r="N25" s="18"/>
      <c r="O25" s="18"/>
    </row>
    <row r="26" spans="2:15" x14ac:dyDescent="0.25">
      <c r="B26" s="80" t="s">
        <v>4</v>
      </c>
      <c r="C26" s="81"/>
      <c r="D26" s="81"/>
      <c r="E26" s="81"/>
      <c r="F26" s="81"/>
      <c r="G26" s="81"/>
      <c r="H26" s="81"/>
      <c r="I26" s="81"/>
      <c r="J26" s="96"/>
      <c r="K26" s="96"/>
      <c r="L26" s="96"/>
      <c r="M26" s="96"/>
      <c r="N26" s="96"/>
      <c r="O26" s="97"/>
    </row>
    <row r="27" spans="2:15" x14ac:dyDescent="0.25">
      <c r="B27" s="23"/>
      <c r="C27" s="36"/>
      <c r="D27" s="36"/>
      <c r="E27" s="274" t="s">
        <v>56</v>
      </c>
      <c r="F27" s="274"/>
      <c r="G27" s="274"/>
      <c r="H27" s="274"/>
      <c r="I27" s="274"/>
      <c r="J27" s="274"/>
      <c r="K27" s="274"/>
      <c r="L27" s="10"/>
      <c r="M27" s="10"/>
      <c r="N27" s="10"/>
      <c r="O27" s="98"/>
    </row>
    <row r="28" spans="2:15" x14ac:dyDescent="0.25">
      <c r="B28" s="23"/>
      <c r="C28" s="25"/>
      <c r="D28" s="25"/>
      <c r="E28" s="273" t="s">
        <v>91</v>
      </c>
      <c r="F28" s="273"/>
      <c r="G28" s="273"/>
      <c r="H28" s="273"/>
      <c r="I28" s="273"/>
      <c r="J28" s="273"/>
      <c r="K28" s="273"/>
      <c r="L28" s="10"/>
      <c r="M28" s="10"/>
      <c r="N28" s="10"/>
      <c r="O28" s="98"/>
    </row>
    <row r="29" spans="2:15" x14ac:dyDescent="0.25">
      <c r="B29" s="23"/>
      <c r="C29" s="25"/>
      <c r="D29" s="25"/>
      <c r="E29" s="277" t="s">
        <v>2</v>
      </c>
      <c r="F29" s="278" t="s">
        <v>13</v>
      </c>
      <c r="G29" s="279"/>
      <c r="H29" s="280"/>
      <c r="I29" s="281" t="s">
        <v>57</v>
      </c>
      <c r="J29" s="282"/>
      <c r="K29" s="283"/>
      <c r="L29" s="10"/>
      <c r="M29" s="10"/>
      <c r="N29" s="10"/>
      <c r="O29" s="98"/>
    </row>
    <row r="30" spans="2:15" x14ac:dyDescent="0.25">
      <c r="B30" s="23"/>
      <c r="C30" s="25"/>
      <c r="D30" s="25"/>
      <c r="E30" s="277"/>
      <c r="F30" s="44" t="s">
        <v>11</v>
      </c>
      <c r="G30" s="44" t="s">
        <v>12</v>
      </c>
      <c r="H30" s="44" t="s">
        <v>3</v>
      </c>
      <c r="I30" s="44" t="s">
        <v>11</v>
      </c>
      <c r="J30" s="44" t="s">
        <v>12</v>
      </c>
      <c r="K30" s="44" t="s">
        <v>3</v>
      </c>
      <c r="L30" s="10"/>
      <c r="M30" s="10"/>
      <c r="N30" s="10"/>
      <c r="O30" s="98"/>
    </row>
    <row r="31" spans="2:15" x14ac:dyDescent="0.25">
      <c r="B31" s="23"/>
      <c r="C31" s="25"/>
      <c r="D31" s="25"/>
      <c r="E31" s="46">
        <v>2010</v>
      </c>
      <c r="F31" s="231">
        <v>959.30991400000005</v>
      </c>
      <c r="G31" s="231">
        <v>918.73022300000002</v>
      </c>
      <c r="H31" s="102">
        <f>+G31+F31</f>
        <v>1878.040137</v>
      </c>
      <c r="I31" s="53">
        <f t="shared" ref="I31:K39" si="3">+H12/F31</f>
        <v>0.13606667782232468</v>
      </c>
      <c r="J31" s="53">
        <f t="shared" si="3"/>
        <v>0.49520801385457414</v>
      </c>
      <c r="K31" s="54">
        <f t="shared" si="3"/>
        <v>0.31175727848674833</v>
      </c>
      <c r="L31" s="10"/>
      <c r="M31" s="10"/>
      <c r="N31" s="10"/>
      <c r="O31" s="98"/>
    </row>
    <row r="32" spans="2:15" ht="15" customHeight="1" x14ac:dyDescent="0.25">
      <c r="B32" s="23"/>
      <c r="C32" s="25"/>
      <c r="D32" s="25"/>
      <c r="E32" s="46">
        <v>2011</v>
      </c>
      <c r="F32" s="231">
        <v>1004.041119</v>
      </c>
      <c r="G32" s="231">
        <v>891.84974199999999</v>
      </c>
      <c r="H32" s="102">
        <f t="shared" ref="H32:H39" si="4">+G32+F32</f>
        <v>1895.8908609999999</v>
      </c>
      <c r="I32" s="53">
        <f t="shared" si="3"/>
        <v>0.11684572352658795</v>
      </c>
      <c r="J32" s="53">
        <f t="shared" si="3"/>
        <v>0.42754945821355633</v>
      </c>
      <c r="K32" s="54">
        <f t="shared" si="3"/>
        <v>0.26300447734475363</v>
      </c>
      <c r="L32" s="10"/>
      <c r="M32" s="10"/>
      <c r="N32" s="10"/>
      <c r="O32" s="98"/>
    </row>
    <row r="33" spans="2:15" x14ac:dyDescent="0.25">
      <c r="B33" s="23"/>
      <c r="C33" s="25"/>
      <c r="D33" s="25"/>
      <c r="E33" s="46">
        <v>2012</v>
      </c>
      <c r="F33" s="231">
        <v>1098.616914</v>
      </c>
      <c r="G33" s="231">
        <v>1218.18659</v>
      </c>
      <c r="H33" s="102">
        <f t="shared" si="4"/>
        <v>2316.803504</v>
      </c>
      <c r="I33" s="53">
        <f t="shared" si="3"/>
        <v>9.5599239062871377E-2</v>
      </c>
      <c r="J33" s="53">
        <f t="shared" si="3"/>
        <v>0.45279056798679745</v>
      </c>
      <c r="K33" s="54">
        <f t="shared" si="3"/>
        <v>0.28341218315077271</v>
      </c>
      <c r="L33" s="10"/>
      <c r="M33" s="10"/>
      <c r="N33" s="10"/>
      <c r="O33" s="98"/>
    </row>
    <row r="34" spans="2:15" x14ac:dyDescent="0.25">
      <c r="B34" s="23"/>
      <c r="C34" s="25"/>
      <c r="D34" s="25"/>
      <c r="E34" s="46">
        <v>2013</v>
      </c>
      <c r="F34" s="231">
        <v>1351.663579</v>
      </c>
      <c r="G34" s="231">
        <v>1481.277317</v>
      </c>
      <c r="H34" s="102">
        <f t="shared" si="4"/>
        <v>2832.9408960000001</v>
      </c>
      <c r="I34" s="53">
        <f t="shared" si="3"/>
        <v>0.14269058514004687</v>
      </c>
      <c r="J34" s="53">
        <f t="shared" si="3"/>
        <v>0.37510093661955402</v>
      </c>
      <c r="K34" s="54">
        <f t="shared" si="3"/>
        <v>0.26421242217119661</v>
      </c>
      <c r="L34" s="10"/>
      <c r="M34" s="10"/>
      <c r="N34" s="10"/>
      <c r="O34" s="98"/>
    </row>
    <row r="35" spans="2:15" x14ac:dyDescent="0.25">
      <c r="B35" s="23"/>
      <c r="C35" s="25"/>
      <c r="D35" s="25"/>
      <c r="E35" s="46">
        <v>2014</v>
      </c>
      <c r="F35" s="231">
        <v>1372.9853499999999</v>
      </c>
      <c r="G35" s="231">
        <v>1399.2037190000001</v>
      </c>
      <c r="H35" s="102">
        <f t="shared" si="4"/>
        <v>2772.189069</v>
      </c>
      <c r="I35" s="53">
        <f t="shared" si="3"/>
        <v>5.486179950864007E-2</v>
      </c>
      <c r="J35" s="53">
        <f t="shared" si="3"/>
        <v>0.37947595249351962</v>
      </c>
      <c r="K35" s="54">
        <f t="shared" si="3"/>
        <v>0.21870391806237943</v>
      </c>
      <c r="L35" s="10"/>
      <c r="M35" s="10"/>
      <c r="N35" s="10"/>
      <c r="O35" s="98"/>
    </row>
    <row r="36" spans="2:15" x14ac:dyDescent="0.25">
      <c r="B36" s="23"/>
      <c r="C36" s="25"/>
      <c r="D36" s="25"/>
      <c r="E36" s="46">
        <v>2015</v>
      </c>
      <c r="F36" s="231">
        <v>1781.1195499999999</v>
      </c>
      <c r="G36" s="231">
        <v>1061.81737</v>
      </c>
      <c r="H36" s="102">
        <f t="shared" si="4"/>
        <v>2842.9369200000001</v>
      </c>
      <c r="I36" s="53">
        <f t="shared" si="3"/>
        <v>4.6200662948200195E-2</v>
      </c>
      <c r="J36" s="53">
        <f t="shared" si="3"/>
        <v>0.28064428254738383</v>
      </c>
      <c r="K36" s="54">
        <f t="shared" si="3"/>
        <v>0.13376374105409275</v>
      </c>
      <c r="L36" s="36"/>
      <c r="M36" s="55"/>
      <c r="N36" s="36"/>
      <c r="O36" s="84"/>
    </row>
    <row r="37" spans="2:15" x14ac:dyDescent="0.25">
      <c r="B37" s="23"/>
      <c r="C37" s="25"/>
      <c r="D37" s="25"/>
      <c r="E37" s="46">
        <v>2016</v>
      </c>
      <c r="F37" s="231">
        <v>1911.580021</v>
      </c>
      <c r="G37" s="231">
        <v>1267.64615</v>
      </c>
      <c r="H37" s="102">
        <f t="shared" si="4"/>
        <v>3179.2261710000002</v>
      </c>
      <c r="I37" s="53">
        <f t="shared" si="3"/>
        <v>4.9565704788248573E-2</v>
      </c>
      <c r="J37" s="53">
        <f t="shared" si="3"/>
        <v>0.31809404304190092</v>
      </c>
      <c r="K37" s="54">
        <f t="shared" si="3"/>
        <v>0.15663544309694849</v>
      </c>
      <c r="L37" s="36"/>
      <c r="M37" s="55"/>
      <c r="N37" s="36"/>
      <c r="O37" s="84"/>
    </row>
    <row r="38" spans="2:15" x14ac:dyDescent="0.25">
      <c r="B38" s="23"/>
      <c r="C38" s="25"/>
      <c r="D38" s="25"/>
      <c r="E38" s="46">
        <v>2017</v>
      </c>
      <c r="F38" s="231">
        <v>1759.7687510000001</v>
      </c>
      <c r="G38" s="231">
        <v>1372.0693610000001</v>
      </c>
      <c r="H38" s="102">
        <f t="shared" si="4"/>
        <v>3131.8381120000004</v>
      </c>
      <c r="I38" s="53">
        <f t="shared" si="3"/>
        <v>3.3629882316281681E-2</v>
      </c>
      <c r="J38" s="53">
        <f t="shared" si="3"/>
        <v>0.23231061494419597</v>
      </c>
      <c r="K38" s="54">
        <f t="shared" si="3"/>
        <v>0.12067261444706499</v>
      </c>
      <c r="L38" s="36"/>
      <c r="M38" s="55"/>
      <c r="N38" s="36"/>
      <c r="O38" s="84"/>
    </row>
    <row r="39" spans="2:15" x14ac:dyDescent="0.25">
      <c r="B39" s="23"/>
      <c r="C39" s="25"/>
      <c r="D39" s="25"/>
      <c r="E39" s="46" t="s">
        <v>54</v>
      </c>
      <c r="F39" s="231">
        <v>823.03430800000001</v>
      </c>
      <c r="G39" s="231">
        <v>531.22299699999996</v>
      </c>
      <c r="H39" s="102">
        <f t="shared" si="4"/>
        <v>1354.2573050000001</v>
      </c>
      <c r="I39" s="53">
        <f t="shared" si="3"/>
        <v>9.9526531523397941E-3</v>
      </c>
      <c r="J39" s="53">
        <f t="shared" si="3"/>
        <v>0.21643818631594369</v>
      </c>
      <c r="K39" s="54">
        <f t="shared" si="3"/>
        <v>9.0948977380631513E-2</v>
      </c>
      <c r="L39" s="57"/>
      <c r="M39" s="55"/>
      <c r="N39" s="55"/>
      <c r="O39" s="99"/>
    </row>
    <row r="40" spans="2:15" ht="15" customHeight="1" x14ac:dyDescent="0.25">
      <c r="B40" s="23"/>
      <c r="C40" s="25"/>
      <c r="D40" s="25"/>
      <c r="E40" s="47" t="s">
        <v>104</v>
      </c>
      <c r="F40" s="56"/>
      <c r="G40" s="56"/>
      <c r="H40" s="56"/>
      <c r="I40" s="56"/>
      <c r="J40" s="56"/>
      <c r="K40" s="56"/>
      <c r="L40" s="51"/>
      <c r="M40" s="51"/>
      <c r="N40" s="55"/>
      <c r="O40" s="99"/>
    </row>
    <row r="41" spans="2:15" x14ac:dyDescent="0.25">
      <c r="B41" s="27"/>
      <c r="C41" s="45"/>
      <c r="D41" s="45"/>
      <c r="E41" s="269" t="s">
        <v>14</v>
      </c>
      <c r="F41" s="269"/>
      <c r="G41" s="269"/>
      <c r="H41" s="269"/>
      <c r="I41" s="269"/>
      <c r="J41" s="269"/>
      <c r="K41" s="269"/>
      <c r="L41" s="45"/>
      <c r="M41" s="45"/>
      <c r="N41" s="45"/>
      <c r="O41" s="86"/>
    </row>
    <row r="42" spans="2:15" x14ac:dyDescent="0.25">
      <c r="B42" s="83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84"/>
    </row>
    <row r="43" spans="2:15" x14ac:dyDescent="0.25">
      <c r="B43" s="10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101"/>
    </row>
    <row r="44" spans="2:15" x14ac:dyDescent="0.25">
      <c r="B44" s="36"/>
      <c r="C44" s="223"/>
      <c r="D44" s="223"/>
      <c r="E44" s="223"/>
      <c r="F44" s="223"/>
      <c r="G44" s="223"/>
      <c r="H44" s="223"/>
      <c r="I44" s="223"/>
      <c r="J44" s="36"/>
      <c r="K44" s="223"/>
      <c r="L44" s="223"/>
      <c r="M44" s="223"/>
      <c r="N44" s="223"/>
      <c r="O44" s="223"/>
    </row>
    <row r="45" spans="2:15" x14ac:dyDescent="0.25">
      <c r="B45" s="36"/>
      <c r="C45" s="223"/>
      <c r="D45" s="223"/>
      <c r="E45" s="223"/>
      <c r="F45" s="223"/>
      <c r="G45" s="223"/>
      <c r="H45" s="223"/>
      <c r="I45" s="223"/>
      <c r="J45" s="36"/>
      <c r="K45" s="223"/>
      <c r="L45" s="223"/>
      <c r="M45" s="223"/>
      <c r="N45" s="223"/>
      <c r="O45" s="223"/>
    </row>
    <row r="46" spans="2:15" x14ac:dyDescent="0.25">
      <c r="B46" s="80" t="s">
        <v>5</v>
      </c>
      <c r="C46" s="103"/>
      <c r="D46" s="103"/>
      <c r="E46" s="103"/>
      <c r="F46" s="103"/>
      <c r="G46" s="103"/>
      <c r="H46" s="109"/>
      <c r="I46" s="109"/>
      <c r="J46" s="109"/>
      <c r="K46" s="109"/>
      <c r="L46" s="109"/>
      <c r="M46" s="109"/>
      <c r="N46" s="109"/>
      <c r="O46" s="104"/>
    </row>
    <row r="47" spans="2:15" x14ac:dyDescent="0.25">
      <c r="B47" s="27"/>
      <c r="C47" s="45"/>
      <c r="D47" s="45"/>
      <c r="E47" s="45"/>
      <c r="F47" s="45"/>
      <c r="G47" s="22"/>
      <c r="H47" s="25"/>
      <c r="I47" s="25"/>
      <c r="J47" s="25"/>
      <c r="K47" s="25"/>
      <c r="L47" s="45"/>
      <c r="M47" s="45"/>
      <c r="N47" s="45"/>
      <c r="O47" s="84"/>
    </row>
    <row r="48" spans="2:15" x14ac:dyDescent="0.25">
      <c r="B48" s="27"/>
      <c r="C48" s="274" t="s">
        <v>58</v>
      </c>
      <c r="D48" s="274"/>
      <c r="E48" s="274"/>
      <c r="F48" s="274"/>
      <c r="G48" s="274"/>
      <c r="H48" s="25"/>
      <c r="I48" s="274" t="s">
        <v>60</v>
      </c>
      <c r="J48" s="274"/>
      <c r="K48" s="274"/>
      <c r="L48" s="274"/>
      <c r="M48" s="274"/>
      <c r="N48" s="274"/>
      <c r="O48" s="84"/>
    </row>
    <row r="49" spans="2:15" x14ac:dyDescent="0.25">
      <c r="B49" s="27"/>
      <c r="C49" s="274" t="s">
        <v>91</v>
      </c>
      <c r="D49" s="274"/>
      <c r="E49" s="274"/>
      <c r="F49" s="274"/>
      <c r="G49" s="274"/>
      <c r="H49" s="25"/>
      <c r="I49" s="274" t="s">
        <v>17</v>
      </c>
      <c r="J49" s="274"/>
      <c r="K49" s="274"/>
      <c r="L49" s="274"/>
      <c r="M49" s="274"/>
      <c r="N49" s="274"/>
      <c r="O49" s="84"/>
    </row>
    <row r="50" spans="2:15" x14ac:dyDescent="0.25">
      <c r="B50" s="27"/>
      <c r="C50" s="224" t="s">
        <v>2</v>
      </c>
      <c r="D50" s="224" t="s">
        <v>11</v>
      </c>
      <c r="E50" s="224" t="s">
        <v>12</v>
      </c>
      <c r="F50" s="224" t="s">
        <v>3</v>
      </c>
      <c r="G50" s="224" t="s">
        <v>15</v>
      </c>
      <c r="H50" s="22"/>
      <c r="I50" s="141" t="s">
        <v>20</v>
      </c>
      <c r="J50" s="142"/>
      <c r="K50" s="142">
        <v>2016</v>
      </c>
      <c r="L50" s="143" t="s">
        <v>19</v>
      </c>
      <c r="M50" s="143">
        <v>2017</v>
      </c>
      <c r="N50" s="143" t="s">
        <v>19</v>
      </c>
      <c r="O50" s="84"/>
    </row>
    <row r="51" spans="2:15" x14ac:dyDescent="0.25">
      <c r="B51" s="27"/>
      <c r="C51" s="26">
        <v>2010</v>
      </c>
      <c r="D51" s="138">
        <v>205.55672268000001</v>
      </c>
      <c r="E51" s="138">
        <v>426.76807810000003</v>
      </c>
      <c r="F51" s="138">
        <f>+E51+D51</f>
        <v>632.32480078000003</v>
      </c>
      <c r="G51" s="139">
        <v>-0.1601136169586449</v>
      </c>
      <c r="H51" s="22"/>
      <c r="I51" s="107" t="s">
        <v>22</v>
      </c>
      <c r="J51" s="63"/>
      <c r="K51" s="225">
        <f>+K73+K100</f>
        <v>256.51180613000002</v>
      </c>
      <c r="L51" s="144">
        <f>+K51/K53</f>
        <v>0.62536524861956555</v>
      </c>
      <c r="M51" s="225">
        <f>+M73+M100</f>
        <v>263.03860555</v>
      </c>
      <c r="N51" s="144">
        <f>+M51/M53</f>
        <v>0.59685729923016928</v>
      </c>
      <c r="O51" s="84"/>
    </row>
    <row r="52" spans="2:15" x14ac:dyDescent="0.25">
      <c r="B52" s="27"/>
      <c r="C52" s="26">
        <v>2011</v>
      </c>
      <c r="D52" s="138">
        <v>151.56819757</v>
      </c>
      <c r="E52" s="138">
        <v>466.79461039</v>
      </c>
      <c r="F52" s="138">
        <f t="shared" ref="F52:F58" si="5">+E52+D52</f>
        <v>618.36280796000005</v>
      </c>
      <c r="G52" s="139">
        <f>+F52/F51-1</f>
        <v>-2.2080413108543695E-2</v>
      </c>
      <c r="H52" s="22"/>
      <c r="I52" s="107" t="s">
        <v>1</v>
      </c>
      <c r="J52" s="63"/>
      <c r="K52" s="225">
        <f>+K74+K101</f>
        <v>153.66737587</v>
      </c>
      <c r="L52" s="144">
        <f>+K52/K53</f>
        <v>0.37463475138043451</v>
      </c>
      <c r="M52" s="225">
        <f>+M74+M101</f>
        <v>177.66741562000004</v>
      </c>
      <c r="N52" s="144">
        <f>+M52/M53</f>
        <v>0.40314270076983083</v>
      </c>
      <c r="O52" s="84"/>
    </row>
    <row r="53" spans="2:15" x14ac:dyDescent="0.25">
      <c r="B53" s="27"/>
      <c r="C53" s="26">
        <v>2012</v>
      </c>
      <c r="D53" s="138">
        <v>148.15879337000001</v>
      </c>
      <c r="E53" s="138">
        <v>525.49247786000001</v>
      </c>
      <c r="F53" s="138">
        <f t="shared" si="5"/>
        <v>673.65127123000002</v>
      </c>
      <c r="G53" s="139">
        <f t="shared" ref="G53:G58" si="6">+F53/F52-1</f>
        <v>8.9411042446744915E-2</v>
      </c>
      <c r="H53" s="22"/>
      <c r="I53" s="133" t="s">
        <v>3</v>
      </c>
      <c r="J53" s="74"/>
      <c r="K53" s="145">
        <f>+K75+K102</f>
        <v>410.17918200000003</v>
      </c>
      <c r="L53" s="146">
        <f>+L52+L51</f>
        <v>1</v>
      </c>
      <c r="M53" s="145">
        <f>+M75+M102</f>
        <v>440.70602116999999</v>
      </c>
      <c r="N53" s="146">
        <f>+N52+N51</f>
        <v>1</v>
      </c>
      <c r="O53" s="84"/>
    </row>
    <row r="54" spans="2:15" x14ac:dyDescent="0.25">
      <c r="B54" s="27"/>
      <c r="C54" s="26">
        <v>2013</v>
      </c>
      <c r="D54" s="138">
        <v>144.55635952</v>
      </c>
      <c r="E54" s="138">
        <v>541.30966309000007</v>
      </c>
      <c r="F54" s="138">
        <f t="shared" si="5"/>
        <v>685.86602261000007</v>
      </c>
      <c r="G54" s="140">
        <f t="shared" si="6"/>
        <v>1.8132158138286503E-2</v>
      </c>
      <c r="H54" s="25"/>
      <c r="I54" s="35"/>
      <c r="J54" s="35"/>
      <c r="K54" s="35"/>
      <c r="L54" s="35"/>
      <c r="M54" s="35"/>
      <c r="N54" s="35"/>
      <c r="O54" s="84"/>
    </row>
    <row r="55" spans="2:15" x14ac:dyDescent="0.25">
      <c r="B55" s="27"/>
      <c r="C55" s="26">
        <v>2014</v>
      </c>
      <c r="D55" s="138">
        <v>97.807051860000001</v>
      </c>
      <c r="E55" s="138">
        <v>431.29514254000003</v>
      </c>
      <c r="F55" s="138">
        <f t="shared" si="5"/>
        <v>529.10219440000003</v>
      </c>
      <c r="G55" s="140">
        <f t="shared" si="6"/>
        <v>-0.22856333896443759</v>
      </c>
      <c r="H55" s="25"/>
      <c r="I55" s="35"/>
      <c r="J55" s="112"/>
      <c r="K55" s="112"/>
      <c r="L55" s="35"/>
      <c r="M55" s="35"/>
      <c r="N55" s="35"/>
      <c r="O55" s="84"/>
    </row>
    <row r="56" spans="2:15" x14ac:dyDescent="0.25">
      <c r="B56" s="23"/>
      <c r="C56" s="26">
        <v>2015</v>
      </c>
      <c r="D56" s="138">
        <v>87.184189279999998</v>
      </c>
      <c r="E56" s="138">
        <v>364.31060572000001</v>
      </c>
      <c r="F56" s="138">
        <f t="shared" si="5"/>
        <v>451.49479500000001</v>
      </c>
      <c r="G56" s="139">
        <f t="shared" si="6"/>
        <v>-0.14667752321081662</v>
      </c>
      <c r="H56" s="22"/>
      <c r="I56" s="147" t="s">
        <v>28</v>
      </c>
      <c r="J56" s="77"/>
      <c r="K56" s="221">
        <v>2016</v>
      </c>
      <c r="L56" s="44" t="s">
        <v>19</v>
      </c>
      <c r="M56" s="44">
        <v>2017</v>
      </c>
      <c r="N56" s="44" t="s">
        <v>19</v>
      </c>
      <c r="O56" s="39"/>
    </row>
    <row r="57" spans="2:15" x14ac:dyDescent="0.25">
      <c r="B57" s="23"/>
      <c r="C57" s="26">
        <v>2016</v>
      </c>
      <c r="D57" s="211">
        <f>+E92</f>
        <v>73.311970799999997</v>
      </c>
      <c r="E57" s="211">
        <f>+E119</f>
        <v>336.86721120000004</v>
      </c>
      <c r="F57" s="138">
        <f t="shared" si="5"/>
        <v>410.17918200000003</v>
      </c>
      <c r="G57" s="139">
        <f t="shared" si="6"/>
        <v>-9.150850343690009E-2</v>
      </c>
      <c r="H57" s="22"/>
      <c r="I57" s="134" t="s">
        <v>30</v>
      </c>
      <c r="J57" s="135"/>
      <c r="K57" s="225">
        <f>+K79+K106</f>
        <v>0</v>
      </c>
      <c r="L57" s="144">
        <f t="shared" ref="L57:L63" si="7">+K57/K$63</f>
        <v>0</v>
      </c>
      <c r="M57" s="225">
        <f>+M79+M106</f>
        <v>0</v>
      </c>
      <c r="N57" s="144">
        <f t="shared" ref="N57:N63" si="8">+M57/M$63</f>
        <v>0</v>
      </c>
      <c r="O57" s="39"/>
    </row>
    <row r="58" spans="2:15" x14ac:dyDescent="0.25">
      <c r="B58" s="111"/>
      <c r="C58" s="26">
        <v>2017</v>
      </c>
      <c r="D58" s="211">
        <f>+G92</f>
        <v>76.035997339999994</v>
      </c>
      <c r="E58" s="211">
        <f>+G119</f>
        <v>364.67002382999993</v>
      </c>
      <c r="F58" s="138">
        <f t="shared" si="5"/>
        <v>440.70602116999993</v>
      </c>
      <c r="G58" s="139">
        <f t="shared" si="6"/>
        <v>7.442318018470262E-2</v>
      </c>
      <c r="H58" s="18"/>
      <c r="I58" s="136" t="s">
        <v>32</v>
      </c>
      <c r="J58" s="137"/>
      <c r="K58" s="225">
        <f>+K80+K107</f>
        <v>0</v>
      </c>
      <c r="L58" s="144">
        <f t="shared" si="7"/>
        <v>0</v>
      </c>
      <c r="M58" s="225">
        <f>+M80+M107</f>
        <v>0</v>
      </c>
      <c r="N58" s="144">
        <f t="shared" si="8"/>
        <v>0</v>
      </c>
      <c r="O58" s="39"/>
    </row>
    <row r="59" spans="2:15" x14ac:dyDescent="0.25">
      <c r="B59" s="111"/>
      <c r="C59" s="269" t="s">
        <v>16</v>
      </c>
      <c r="D59" s="269"/>
      <c r="E59" s="269"/>
      <c r="F59" s="269"/>
      <c r="G59" s="269"/>
      <c r="H59" s="18"/>
      <c r="I59" s="134" t="s">
        <v>34</v>
      </c>
      <c r="J59" s="135"/>
      <c r="K59" s="225">
        <f>+K81+K108</f>
        <v>253.36099287000002</v>
      </c>
      <c r="L59" s="144">
        <f t="shared" si="7"/>
        <v>0.98771669301488929</v>
      </c>
      <c r="M59" s="225">
        <f>+M81+M108</f>
        <v>254.95649704999997</v>
      </c>
      <c r="N59" s="144">
        <f t="shared" si="8"/>
        <v>0.96927405966473734</v>
      </c>
      <c r="O59" s="39"/>
    </row>
    <row r="60" spans="2:15" x14ac:dyDescent="0.25">
      <c r="B60" s="111"/>
      <c r="C60" s="222"/>
      <c r="D60" s="222"/>
      <c r="E60" s="222"/>
      <c r="F60" s="222"/>
      <c r="G60" s="222"/>
      <c r="H60" s="18"/>
      <c r="I60" s="107" t="s">
        <v>36</v>
      </c>
      <c r="J60" s="63"/>
      <c r="K60" s="225">
        <f>+K82+K109</f>
        <v>3.1508132599999996</v>
      </c>
      <c r="L60" s="144">
        <f t="shared" si="7"/>
        <v>1.2283306985110733E-2</v>
      </c>
      <c r="M60" s="225">
        <f>+M82+M109</f>
        <v>8.0821085000000004</v>
      </c>
      <c r="N60" s="144">
        <f t="shared" si="8"/>
        <v>3.0725940335262707E-2</v>
      </c>
      <c r="O60" s="39"/>
    </row>
    <row r="61" spans="2:15" x14ac:dyDescent="0.25">
      <c r="B61" s="111"/>
      <c r="C61" s="222"/>
      <c r="D61" s="222"/>
      <c r="E61" s="222"/>
      <c r="F61" s="222"/>
      <c r="G61" s="222"/>
      <c r="H61" s="18"/>
      <c r="I61" s="107" t="s">
        <v>40</v>
      </c>
      <c r="J61" s="63"/>
      <c r="K61" s="225">
        <f>+K84+K111</f>
        <v>0</v>
      </c>
      <c r="L61" s="144">
        <f t="shared" si="7"/>
        <v>0</v>
      </c>
      <c r="M61" s="225">
        <f>+M84+M111</f>
        <v>0</v>
      </c>
      <c r="N61" s="144">
        <f t="shared" si="8"/>
        <v>0</v>
      </c>
      <c r="O61" s="39"/>
    </row>
    <row r="62" spans="2:15" x14ac:dyDescent="0.25">
      <c r="B62" s="111"/>
      <c r="C62" s="222"/>
      <c r="D62" s="222"/>
      <c r="E62" s="222"/>
      <c r="F62" s="222"/>
      <c r="G62" s="222"/>
      <c r="H62" s="18"/>
      <c r="I62" s="107" t="s">
        <v>38</v>
      </c>
      <c r="J62" s="63"/>
      <c r="K62" s="226">
        <f>+K83+K110</f>
        <v>0</v>
      </c>
      <c r="L62" s="72">
        <f t="shared" si="7"/>
        <v>0</v>
      </c>
      <c r="M62" s="226">
        <f>+M83+M110</f>
        <v>0</v>
      </c>
      <c r="N62" s="72">
        <f t="shared" si="8"/>
        <v>0</v>
      </c>
      <c r="O62" s="39"/>
    </row>
    <row r="63" spans="2:15" x14ac:dyDescent="0.25">
      <c r="B63" s="111"/>
      <c r="C63" s="222"/>
      <c r="D63" s="222"/>
      <c r="E63" s="222"/>
      <c r="F63" s="222"/>
      <c r="G63" s="222"/>
      <c r="H63" s="18"/>
      <c r="I63" s="133" t="s">
        <v>3</v>
      </c>
      <c r="J63" s="74"/>
      <c r="K63" s="145">
        <f>SUM(K57:K62)</f>
        <v>256.51180613000002</v>
      </c>
      <c r="L63" s="146">
        <f t="shared" si="7"/>
        <v>1</v>
      </c>
      <c r="M63" s="145">
        <f>SUM(M57:M62)</f>
        <v>263.03860554999994</v>
      </c>
      <c r="N63" s="146">
        <f t="shared" si="8"/>
        <v>1</v>
      </c>
      <c r="O63" s="39"/>
    </row>
    <row r="64" spans="2:15" x14ac:dyDescent="0.25">
      <c r="B64" s="111"/>
      <c r="C64" s="222"/>
      <c r="D64" s="222"/>
      <c r="E64" s="222"/>
      <c r="F64" s="222"/>
      <c r="G64" s="222"/>
      <c r="H64" s="10"/>
      <c r="I64" s="269" t="s">
        <v>61</v>
      </c>
      <c r="J64" s="269"/>
      <c r="K64" s="269"/>
      <c r="L64" s="269"/>
      <c r="M64" s="269"/>
      <c r="N64" s="269"/>
      <c r="O64" s="39"/>
    </row>
    <row r="65" spans="2:15" x14ac:dyDescent="0.25">
      <c r="B65" s="111"/>
      <c r="C65" s="222"/>
      <c r="D65" s="222"/>
      <c r="E65" s="222"/>
      <c r="F65" s="222"/>
      <c r="G65" s="222"/>
      <c r="H65" s="18"/>
      <c r="I65" s="18"/>
      <c r="J65" s="18"/>
      <c r="K65" s="18"/>
      <c r="L65" s="35"/>
      <c r="M65" s="35"/>
      <c r="N65" s="35"/>
      <c r="O65" s="39"/>
    </row>
    <row r="66" spans="2:15" x14ac:dyDescent="0.25">
      <c r="B66" s="113"/>
      <c r="C66" s="114"/>
      <c r="D66" s="114"/>
      <c r="E66" s="114"/>
      <c r="F66" s="114"/>
      <c r="G66" s="114"/>
      <c r="H66" s="115"/>
      <c r="I66" s="115"/>
      <c r="J66" s="115"/>
      <c r="K66" s="115"/>
      <c r="L66" s="41"/>
      <c r="M66" s="41"/>
      <c r="N66" s="41"/>
      <c r="O66" s="42"/>
    </row>
    <row r="67" spans="2:15" x14ac:dyDescent="0.25">
      <c r="B67" s="112"/>
      <c r="C67" s="112"/>
      <c r="D67" s="112"/>
      <c r="E67" s="112"/>
      <c r="F67" s="112"/>
      <c r="G67" s="112"/>
      <c r="H67" s="116"/>
      <c r="I67" s="116"/>
      <c r="J67" s="116"/>
      <c r="K67" s="116"/>
      <c r="L67" s="35"/>
      <c r="M67" s="35"/>
      <c r="N67" s="35"/>
      <c r="O67" s="35"/>
    </row>
    <row r="68" spans="2:15" x14ac:dyDescent="0.25">
      <c r="B68" s="112"/>
      <c r="C68" s="112"/>
      <c r="D68" s="112"/>
      <c r="E68" s="112"/>
      <c r="F68" s="112"/>
      <c r="G68" s="112"/>
      <c r="H68" s="116"/>
      <c r="I68" s="116"/>
      <c r="J68" s="116"/>
      <c r="K68" s="116"/>
      <c r="L68" s="35"/>
      <c r="M68" s="35"/>
      <c r="N68" s="35"/>
      <c r="O68" s="35"/>
    </row>
    <row r="69" spans="2:15" x14ac:dyDescent="0.25">
      <c r="B69" s="152" t="s">
        <v>64</v>
      </c>
      <c r="C69" s="153"/>
      <c r="D69" s="153"/>
      <c r="E69" s="153"/>
      <c r="F69" s="153"/>
      <c r="G69" s="153"/>
      <c r="H69" s="110"/>
      <c r="I69" s="110"/>
      <c r="J69" s="110"/>
      <c r="K69" s="110"/>
      <c r="L69" s="117"/>
      <c r="M69" s="117"/>
      <c r="N69" s="117"/>
      <c r="O69" s="118"/>
    </row>
    <row r="70" spans="2:15" x14ac:dyDescent="0.25">
      <c r="B70" s="149" t="s">
        <v>63</v>
      </c>
      <c r="C70" s="150"/>
      <c r="D70" s="150"/>
      <c r="E70" s="151"/>
      <c r="F70" s="151"/>
      <c r="G70" s="151"/>
      <c r="H70" s="116"/>
      <c r="I70" s="116"/>
      <c r="J70" s="116"/>
      <c r="K70" s="116"/>
      <c r="L70" s="35"/>
      <c r="M70" s="35"/>
      <c r="N70" s="35"/>
      <c r="O70" s="39"/>
    </row>
    <row r="71" spans="2:15" x14ac:dyDescent="0.25">
      <c r="B71" s="27" t="s">
        <v>17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9"/>
    </row>
    <row r="72" spans="2:15" x14ac:dyDescent="0.25">
      <c r="B72" s="105" t="s">
        <v>18</v>
      </c>
      <c r="C72" s="60"/>
      <c r="D72" s="61"/>
      <c r="E72" s="44">
        <v>2016</v>
      </c>
      <c r="F72" s="44" t="s">
        <v>19</v>
      </c>
      <c r="G72" s="44">
        <v>2017</v>
      </c>
      <c r="H72" s="44" t="s">
        <v>19</v>
      </c>
      <c r="I72" s="35"/>
      <c r="J72" s="44" t="s">
        <v>20</v>
      </c>
      <c r="K72" s="44">
        <v>2016</v>
      </c>
      <c r="L72" s="44" t="s">
        <v>19</v>
      </c>
      <c r="M72" s="44">
        <v>2017</v>
      </c>
      <c r="N72" s="44" t="s">
        <v>19</v>
      </c>
      <c r="O72" s="39"/>
    </row>
    <row r="73" spans="2:15" x14ac:dyDescent="0.25">
      <c r="B73" s="106" t="s">
        <v>21</v>
      </c>
      <c r="C73" s="62"/>
      <c r="D73" s="63"/>
      <c r="E73" s="154"/>
      <c r="F73" s="64" t="str">
        <f t="shared" ref="F73:F91" si="9">+IF(E73="","",+E73/E$92)</f>
        <v/>
      </c>
      <c r="G73" s="154"/>
      <c r="H73" s="64" t="str">
        <f t="shared" ref="H73:H91" si="10">+IF(G73="","",+G73/G$92)</f>
        <v/>
      </c>
      <c r="I73" s="35"/>
      <c r="J73" s="65" t="s">
        <v>22</v>
      </c>
      <c r="K73" s="66">
        <f>+SUM(E73:E81)</f>
        <v>63.222508069999996</v>
      </c>
      <c r="L73" s="59">
        <f>+K73/K75</f>
        <v>0.86237632654120377</v>
      </c>
      <c r="M73" s="66">
        <f>+SUM(G73:G81)</f>
        <v>64.766326309999997</v>
      </c>
      <c r="N73" s="59">
        <f>+M73/M75</f>
        <v>0.85178505675927529</v>
      </c>
      <c r="O73" s="39"/>
    </row>
    <row r="74" spans="2:15" x14ac:dyDescent="0.25">
      <c r="B74" s="106" t="s">
        <v>23</v>
      </c>
      <c r="C74" s="62"/>
      <c r="D74" s="63"/>
      <c r="E74" s="154"/>
      <c r="F74" s="64" t="str">
        <f t="shared" si="9"/>
        <v/>
      </c>
      <c r="G74" s="154"/>
      <c r="H74" s="64" t="str">
        <f t="shared" si="10"/>
        <v/>
      </c>
      <c r="I74" s="35"/>
      <c r="J74" s="58" t="s">
        <v>1</v>
      </c>
      <c r="K74" s="66">
        <f>+SUM(E82:E91)</f>
        <v>10.089462730000001</v>
      </c>
      <c r="L74" s="59">
        <f>+K74/K75</f>
        <v>0.1376236734587962</v>
      </c>
      <c r="M74" s="66">
        <f>+SUM(G82:G91)</f>
        <v>11.26967103</v>
      </c>
      <c r="N74" s="59">
        <f>+M74/M75</f>
        <v>0.14821494324072479</v>
      </c>
      <c r="O74" s="39"/>
    </row>
    <row r="75" spans="2:15" x14ac:dyDescent="0.25">
      <c r="B75" s="106" t="s">
        <v>24</v>
      </c>
      <c r="C75" s="62"/>
      <c r="D75" s="63"/>
      <c r="E75" s="154"/>
      <c r="F75" s="64" t="str">
        <f t="shared" si="9"/>
        <v/>
      </c>
      <c r="G75" s="154"/>
      <c r="H75" s="64" t="str">
        <f t="shared" si="10"/>
        <v/>
      </c>
      <c r="I75" s="35"/>
      <c r="J75" s="67" t="s">
        <v>3</v>
      </c>
      <c r="K75" s="68">
        <f>SUM(K73:K74)</f>
        <v>73.311970799999997</v>
      </c>
      <c r="L75" s="69">
        <f>+L74+L73</f>
        <v>1</v>
      </c>
      <c r="M75" s="68">
        <f>SUM(M73:M74)</f>
        <v>76.035997339999994</v>
      </c>
      <c r="N75" s="69">
        <f>+N74+N73</f>
        <v>1</v>
      </c>
      <c r="O75" s="39"/>
    </row>
    <row r="76" spans="2:15" x14ac:dyDescent="0.25">
      <c r="B76" s="106" t="s">
        <v>25</v>
      </c>
      <c r="C76" s="62"/>
      <c r="D76" s="63"/>
      <c r="E76" s="154">
        <v>62.434804759999999</v>
      </c>
      <c r="F76" s="64">
        <f t="shared" si="9"/>
        <v>0.85163178780620097</v>
      </c>
      <c r="G76" s="154">
        <v>62.745799159999997</v>
      </c>
      <c r="H76" s="64">
        <f t="shared" si="10"/>
        <v>0.82521175962785109</v>
      </c>
      <c r="I76" s="35"/>
      <c r="J76" s="35"/>
      <c r="K76" s="35"/>
      <c r="L76" s="35"/>
      <c r="M76" s="35"/>
      <c r="N76" s="35"/>
      <c r="O76" s="39"/>
    </row>
    <row r="77" spans="2:15" x14ac:dyDescent="0.25">
      <c r="B77" s="106" t="s">
        <v>26</v>
      </c>
      <c r="C77" s="62"/>
      <c r="D77" s="63"/>
      <c r="E77" s="154">
        <v>0.23085807999999999</v>
      </c>
      <c r="F77" s="64">
        <f t="shared" si="9"/>
        <v>3.1489820486451854E-3</v>
      </c>
      <c r="G77" s="154">
        <v>1.6280247299999999</v>
      </c>
      <c r="H77" s="64">
        <f t="shared" si="10"/>
        <v>2.1411236610998599E-2</v>
      </c>
      <c r="I77" s="35"/>
      <c r="J77" s="35"/>
      <c r="K77" s="112"/>
      <c r="L77" s="112"/>
      <c r="M77" s="35"/>
      <c r="N77" s="35"/>
      <c r="O77" s="39"/>
    </row>
    <row r="78" spans="2:15" x14ac:dyDescent="0.25">
      <c r="B78" s="106" t="s">
        <v>27</v>
      </c>
      <c r="C78" s="62"/>
      <c r="D78" s="63"/>
      <c r="E78" s="154">
        <v>0.55684522999999997</v>
      </c>
      <c r="F78" s="64">
        <f t="shared" si="9"/>
        <v>7.5955566863576936E-3</v>
      </c>
      <c r="G78" s="154">
        <v>0.39250241999999996</v>
      </c>
      <c r="H78" s="64">
        <f t="shared" si="10"/>
        <v>5.1620605204256006E-3</v>
      </c>
      <c r="I78" s="35"/>
      <c r="J78" s="70" t="s">
        <v>28</v>
      </c>
      <c r="K78" s="44">
        <v>2016</v>
      </c>
      <c r="L78" s="44" t="s">
        <v>19</v>
      </c>
      <c r="M78" s="44">
        <v>2017</v>
      </c>
      <c r="N78" s="44" t="s">
        <v>19</v>
      </c>
      <c r="O78" s="39"/>
    </row>
    <row r="79" spans="2:15" x14ac:dyDescent="0.25">
      <c r="B79" s="107" t="s">
        <v>29</v>
      </c>
      <c r="C79" s="62"/>
      <c r="D79" s="63"/>
      <c r="E79" s="154"/>
      <c r="F79" s="64" t="str">
        <f t="shared" si="9"/>
        <v/>
      </c>
      <c r="G79" s="154"/>
      <c r="H79" s="64" t="str">
        <f t="shared" si="10"/>
        <v/>
      </c>
      <c r="I79" s="35"/>
      <c r="J79" s="71" t="s">
        <v>30</v>
      </c>
      <c r="K79" s="66">
        <f>+E73+E74</f>
        <v>0</v>
      </c>
      <c r="L79" s="59">
        <f>+K79/K$85</f>
        <v>0</v>
      </c>
      <c r="M79" s="66">
        <f>+G73+G74</f>
        <v>0</v>
      </c>
      <c r="N79" s="59">
        <f t="shared" ref="N79:N85" si="11">+M79/M$85</f>
        <v>0</v>
      </c>
      <c r="O79" s="39"/>
    </row>
    <row r="80" spans="2:15" x14ac:dyDescent="0.25">
      <c r="B80" s="106" t="s">
        <v>31</v>
      </c>
      <c r="C80" s="62"/>
      <c r="D80" s="63"/>
      <c r="E80" s="154"/>
      <c r="F80" s="64" t="str">
        <f t="shared" si="9"/>
        <v/>
      </c>
      <c r="G80" s="154"/>
      <c r="H80" s="64" t="str">
        <f t="shared" si="10"/>
        <v/>
      </c>
      <c r="I80" s="35"/>
      <c r="J80" s="71" t="s">
        <v>32</v>
      </c>
      <c r="K80" s="66">
        <f>+E75</f>
        <v>0</v>
      </c>
      <c r="L80" s="59">
        <f t="shared" ref="L80:L85" si="12">+K80/K$85</f>
        <v>0</v>
      </c>
      <c r="M80" s="66">
        <f>+G75</f>
        <v>0</v>
      </c>
      <c r="N80" s="59">
        <f t="shared" si="11"/>
        <v>0</v>
      </c>
      <c r="O80" s="39"/>
    </row>
    <row r="81" spans="2:15" x14ac:dyDescent="0.25">
      <c r="B81" s="106" t="s">
        <v>33</v>
      </c>
      <c r="C81" s="62"/>
      <c r="D81" s="63"/>
      <c r="E81" s="154"/>
      <c r="F81" s="64" t="str">
        <f t="shared" si="9"/>
        <v/>
      </c>
      <c r="G81" s="154"/>
      <c r="H81" s="64" t="str">
        <f t="shared" si="10"/>
        <v/>
      </c>
      <c r="I81" s="35"/>
      <c r="J81" s="71" t="s">
        <v>34</v>
      </c>
      <c r="K81" s="66">
        <f>+E76</f>
        <v>62.434804759999999</v>
      </c>
      <c r="L81" s="59">
        <f t="shared" si="12"/>
        <v>0.98754077726356804</v>
      </c>
      <c r="M81" s="66">
        <f>+G76</f>
        <v>62.745799159999997</v>
      </c>
      <c r="N81" s="59">
        <f t="shared" si="11"/>
        <v>0.96880281366695287</v>
      </c>
      <c r="O81" s="39"/>
    </row>
    <row r="82" spans="2:15" x14ac:dyDescent="0.25">
      <c r="B82" s="106" t="s">
        <v>35</v>
      </c>
      <c r="C82" s="62"/>
      <c r="D82" s="63"/>
      <c r="E82" s="154"/>
      <c r="F82" s="64" t="str">
        <f t="shared" si="9"/>
        <v/>
      </c>
      <c r="G82" s="154"/>
      <c r="H82" s="64" t="str">
        <f t="shared" si="10"/>
        <v/>
      </c>
      <c r="I82" s="35"/>
      <c r="J82" s="71" t="s">
        <v>36</v>
      </c>
      <c r="K82" s="66">
        <f>+E77+E78</f>
        <v>0.78770330999999993</v>
      </c>
      <c r="L82" s="59">
        <f t="shared" si="12"/>
        <v>1.2459222736432006E-2</v>
      </c>
      <c r="M82" s="66">
        <f>+G77+G78</f>
        <v>2.0205271499999999</v>
      </c>
      <c r="N82" s="59">
        <f t="shared" si="11"/>
        <v>3.1197186333047088E-2</v>
      </c>
      <c r="O82" s="39"/>
    </row>
    <row r="83" spans="2:15" x14ac:dyDescent="0.25">
      <c r="B83" s="106" t="s">
        <v>37</v>
      </c>
      <c r="C83" s="62"/>
      <c r="D83" s="63"/>
      <c r="E83" s="154"/>
      <c r="F83" s="64" t="str">
        <f t="shared" si="9"/>
        <v/>
      </c>
      <c r="G83" s="154"/>
      <c r="H83" s="64" t="str">
        <f t="shared" si="10"/>
        <v/>
      </c>
      <c r="I83" s="35"/>
      <c r="J83" s="72" t="s">
        <v>38</v>
      </c>
      <c r="K83" s="66">
        <f>+E79</f>
        <v>0</v>
      </c>
      <c r="L83" s="59">
        <f t="shared" si="12"/>
        <v>0</v>
      </c>
      <c r="M83" s="66">
        <f>+G79</f>
        <v>0</v>
      </c>
      <c r="N83" s="59">
        <f t="shared" si="11"/>
        <v>0</v>
      </c>
      <c r="O83" s="39"/>
    </row>
    <row r="84" spans="2:15" x14ac:dyDescent="0.25">
      <c r="B84" s="107" t="s">
        <v>39</v>
      </c>
      <c r="C84" s="62"/>
      <c r="D84" s="63"/>
      <c r="E84" s="154"/>
      <c r="F84" s="64" t="str">
        <f t="shared" si="9"/>
        <v/>
      </c>
      <c r="G84" s="154"/>
      <c r="H84" s="64" t="str">
        <f t="shared" si="10"/>
        <v/>
      </c>
      <c r="I84" s="35"/>
      <c r="J84" s="71" t="s">
        <v>40</v>
      </c>
      <c r="K84" s="66">
        <f>+E80+E81</f>
        <v>0</v>
      </c>
      <c r="L84" s="59">
        <f t="shared" si="12"/>
        <v>0</v>
      </c>
      <c r="M84" s="66">
        <f>+G80+G81</f>
        <v>0</v>
      </c>
      <c r="N84" s="59">
        <f t="shared" si="11"/>
        <v>0</v>
      </c>
      <c r="O84" s="39"/>
    </row>
    <row r="85" spans="2:15" x14ac:dyDescent="0.25">
      <c r="B85" s="107" t="s">
        <v>41</v>
      </c>
      <c r="C85" s="62"/>
      <c r="D85" s="63"/>
      <c r="E85" s="154"/>
      <c r="F85" s="64" t="str">
        <f t="shared" si="9"/>
        <v/>
      </c>
      <c r="G85" s="154"/>
      <c r="H85" s="64" t="str">
        <f t="shared" si="10"/>
        <v/>
      </c>
      <c r="I85" s="35"/>
      <c r="J85" s="67" t="s">
        <v>3</v>
      </c>
      <c r="K85" s="68">
        <f>SUM(K79:K84)</f>
        <v>63.222508069999996</v>
      </c>
      <c r="L85" s="69">
        <f t="shared" si="12"/>
        <v>1</v>
      </c>
      <c r="M85" s="68">
        <f>SUM(M79:M84)</f>
        <v>64.766326309999997</v>
      </c>
      <c r="N85" s="69">
        <f t="shared" si="11"/>
        <v>1</v>
      </c>
      <c r="O85" s="39"/>
    </row>
    <row r="86" spans="2:15" x14ac:dyDescent="0.25">
      <c r="B86" s="106" t="s">
        <v>42</v>
      </c>
      <c r="C86" s="62"/>
      <c r="D86" s="63"/>
      <c r="E86" s="154"/>
      <c r="F86" s="64" t="str">
        <f t="shared" si="9"/>
        <v/>
      </c>
      <c r="G86" s="154"/>
      <c r="H86" s="64" t="str">
        <f t="shared" si="10"/>
        <v/>
      </c>
      <c r="I86" s="35"/>
      <c r="J86" s="35"/>
      <c r="K86" s="35"/>
      <c r="L86" s="35"/>
      <c r="M86" s="35"/>
      <c r="N86" s="35"/>
      <c r="O86" s="39"/>
    </row>
    <row r="87" spans="2:15" x14ac:dyDescent="0.25">
      <c r="B87" s="106" t="s">
        <v>43</v>
      </c>
      <c r="C87" s="62"/>
      <c r="D87" s="63"/>
      <c r="E87" s="154"/>
      <c r="F87" s="64" t="str">
        <f t="shared" si="9"/>
        <v/>
      </c>
      <c r="G87" s="154"/>
      <c r="H87" s="64" t="str">
        <f t="shared" si="10"/>
        <v/>
      </c>
      <c r="I87" s="35"/>
      <c r="J87" s="35"/>
      <c r="K87" s="35"/>
      <c r="L87" s="35"/>
      <c r="M87" s="35"/>
      <c r="N87" s="35"/>
      <c r="O87" s="39"/>
    </row>
    <row r="88" spans="2:15" x14ac:dyDescent="0.25">
      <c r="B88" s="106" t="s">
        <v>44</v>
      </c>
      <c r="C88" s="62"/>
      <c r="D88" s="63"/>
      <c r="E88" s="154">
        <v>3.9375</v>
      </c>
      <c r="F88" s="64">
        <f t="shared" si="9"/>
        <v>5.3708827590268522E-2</v>
      </c>
      <c r="G88" s="154">
        <v>4.0949999999999998</v>
      </c>
      <c r="H88" s="64">
        <f t="shared" si="10"/>
        <v>5.3856070062301364E-2</v>
      </c>
      <c r="I88" s="35"/>
      <c r="J88" s="35"/>
      <c r="K88" s="35"/>
      <c r="L88" s="35"/>
      <c r="M88" s="35"/>
      <c r="N88" s="35"/>
      <c r="O88" s="39"/>
    </row>
    <row r="89" spans="2:15" x14ac:dyDescent="0.25">
      <c r="B89" s="106" t="s">
        <v>45</v>
      </c>
      <c r="C89" s="62"/>
      <c r="D89" s="63"/>
      <c r="E89" s="154">
        <v>6.1519627300000002</v>
      </c>
      <c r="F89" s="64">
        <f t="shared" si="9"/>
        <v>8.3914845868527654E-2</v>
      </c>
      <c r="G89" s="154">
        <v>7.1746710299999998</v>
      </c>
      <c r="H89" s="64">
        <f t="shared" si="10"/>
        <v>9.4358873178423425E-2</v>
      </c>
      <c r="I89" s="35"/>
      <c r="J89" s="35"/>
      <c r="K89" s="35"/>
      <c r="L89" s="35"/>
      <c r="M89" s="35"/>
      <c r="N89" s="35"/>
      <c r="O89" s="39"/>
    </row>
    <row r="90" spans="2:15" x14ac:dyDescent="0.25">
      <c r="B90" s="106" t="s">
        <v>46</v>
      </c>
      <c r="C90" s="62"/>
      <c r="D90" s="63"/>
      <c r="E90" s="154"/>
      <c r="F90" s="64" t="str">
        <f t="shared" si="9"/>
        <v/>
      </c>
      <c r="G90" s="154"/>
      <c r="H90" s="64" t="str">
        <f t="shared" si="10"/>
        <v/>
      </c>
      <c r="I90" s="35"/>
      <c r="J90" s="35"/>
      <c r="K90" s="35"/>
      <c r="L90" s="35"/>
      <c r="M90" s="35"/>
      <c r="N90" s="35"/>
      <c r="O90" s="39"/>
    </row>
    <row r="91" spans="2:15" x14ac:dyDescent="0.25">
      <c r="B91" s="106" t="s">
        <v>47</v>
      </c>
      <c r="C91" s="62"/>
      <c r="D91" s="63"/>
      <c r="E91" s="154"/>
      <c r="F91" s="64" t="str">
        <f t="shared" si="9"/>
        <v/>
      </c>
      <c r="G91" s="154"/>
      <c r="H91" s="64" t="str">
        <f t="shared" si="10"/>
        <v/>
      </c>
      <c r="I91" s="35"/>
      <c r="J91" s="35"/>
      <c r="K91" s="35"/>
      <c r="L91" s="35"/>
      <c r="M91" s="35"/>
      <c r="N91" s="35"/>
      <c r="O91" s="39"/>
    </row>
    <row r="92" spans="2:15" x14ac:dyDescent="0.25">
      <c r="B92" s="108" t="s">
        <v>48</v>
      </c>
      <c r="C92" s="73"/>
      <c r="D92" s="74"/>
      <c r="E92" s="68">
        <f>SUM(E73:E91)</f>
        <v>73.311970799999997</v>
      </c>
      <c r="F92" s="75">
        <f>SUM(F73:F91)</f>
        <v>1</v>
      </c>
      <c r="G92" s="132">
        <f>SUM(G73:G91)</f>
        <v>76.035997339999994</v>
      </c>
      <c r="H92" s="75">
        <f>SUM(H73:H91)</f>
        <v>1.0000000000000002</v>
      </c>
      <c r="I92" s="35"/>
      <c r="J92" s="35"/>
      <c r="K92" s="35"/>
      <c r="L92" s="35"/>
      <c r="M92" s="35"/>
      <c r="N92" s="35"/>
      <c r="O92" s="39"/>
    </row>
    <row r="93" spans="2:15" x14ac:dyDescent="0.25">
      <c r="B93" s="268" t="s">
        <v>59</v>
      </c>
      <c r="C93" s="269"/>
      <c r="D93" s="269"/>
      <c r="E93" s="269"/>
      <c r="F93" s="269"/>
      <c r="G93" s="269"/>
      <c r="H93" s="269"/>
      <c r="I93" s="35"/>
      <c r="J93" s="35"/>
      <c r="K93" s="35"/>
      <c r="L93" s="35"/>
      <c r="M93" s="35"/>
      <c r="N93" s="35"/>
      <c r="O93" s="39"/>
    </row>
    <row r="94" spans="2:15" x14ac:dyDescent="0.25">
      <c r="B94" s="38"/>
      <c r="C94" s="119"/>
      <c r="D94" s="119"/>
      <c r="E94" s="119"/>
      <c r="F94" s="119"/>
      <c r="G94" s="119"/>
      <c r="H94" s="35"/>
      <c r="I94" s="35"/>
      <c r="J94" s="35"/>
      <c r="K94" s="35"/>
      <c r="L94" s="35"/>
      <c r="M94" s="35"/>
      <c r="N94" s="35"/>
      <c r="O94" s="39"/>
    </row>
    <row r="95" spans="2:15" x14ac:dyDescent="0.25">
      <c r="B95" s="38"/>
      <c r="C95" s="119"/>
      <c r="D95" s="119"/>
      <c r="E95" s="119"/>
      <c r="F95" s="119"/>
      <c r="G95" s="119"/>
      <c r="H95" s="35"/>
      <c r="I95" s="35"/>
      <c r="J95" s="35"/>
      <c r="K95" s="35"/>
      <c r="L95" s="35"/>
      <c r="M95" s="35"/>
      <c r="N95" s="35"/>
      <c r="O95" s="39"/>
    </row>
    <row r="96" spans="2:15" x14ac:dyDescent="0.25">
      <c r="B96" s="38"/>
      <c r="C96" s="119"/>
      <c r="D96" s="119"/>
      <c r="E96" s="119"/>
      <c r="F96" s="119"/>
      <c r="G96" s="119"/>
      <c r="H96" s="35"/>
      <c r="I96" s="35"/>
      <c r="J96" s="35"/>
      <c r="K96" s="35"/>
      <c r="L96" s="35"/>
      <c r="M96" s="35"/>
      <c r="N96" s="35"/>
      <c r="O96" s="39"/>
    </row>
    <row r="97" spans="2:15" x14ac:dyDescent="0.25">
      <c r="B97" s="148" t="s">
        <v>62</v>
      </c>
      <c r="C97" s="25"/>
      <c r="D97" s="25"/>
      <c r="E97" s="25"/>
      <c r="F97" s="25"/>
      <c r="G97" s="25"/>
      <c r="H97" s="35"/>
      <c r="I97" s="35"/>
      <c r="J97" s="35"/>
      <c r="K97" s="35"/>
      <c r="L97" s="35"/>
      <c r="M97" s="35"/>
      <c r="N97" s="35"/>
      <c r="O97" s="39"/>
    </row>
    <row r="98" spans="2:15" x14ac:dyDescent="0.25">
      <c r="B98" s="27" t="s">
        <v>17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9"/>
    </row>
    <row r="99" spans="2:15" x14ac:dyDescent="0.25">
      <c r="B99" s="105" t="s">
        <v>18</v>
      </c>
      <c r="C99" s="60"/>
      <c r="D99" s="61"/>
      <c r="E99" s="44">
        <v>2016</v>
      </c>
      <c r="F99" s="44" t="s">
        <v>19</v>
      </c>
      <c r="G99" s="44">
        <v>2017</v>
      </c>
      <c r="H99" s="44" t="s">
        <v>19</v>
      </c>
      <c r="I99" s="120"/>
      <c r="J99" s="44" t="s">
        <v>20</v>
      </c>
      <c r="K99" s="44">
        <v>2016</v>
      </c>
      <c r="L99" s="44" t="s">
        <v>19</v>
      </c>
      <c r="M99" s="44">
        <v>2017</v>
      </c>
      <c r="N99" s="44" t="s">
        <v>19</v>
      </c>
      <c r="O99" s="121"/>
    </row>
    <row r="100" spans="2:15" x14ac:dyDescent="0.25">
      <c r="B100" s="106" t="s">
        <v>21</v>
      </c>
      <c r="C100" s="62"/>
      <c r="D100" s="63"/>
      <c r="E100" s="154"/>
      <c r="F100" s="64" t="str">
        <f>+IF(E100="","",+E100/E$119)</f>
        <v/>
      </c>
      <c r="G100" s="154"/>
      <c r="H100" s="64" t="str">
        <f>+IF(G100="","",+G100/G$119)</f>
        <v/>
      </c>
      <c r="I100" s="122"/>
      <c r="J100" s="65" t="s">
        <v>22</v>
      </c>
      <c r="K100" s="66">
        <f>+SUM(E100:E107)</f>
        <v>193.28929806000002</v>
      </c>
      <c r="L100" s="59">
        <f>+K100/K102</f>
        <v>0.57378483756688037</v>
      </c>
      <c r="M100" s="66">
        <f>+SUM(G100:G107)</f>
        <v>198.27227923999999</v>
      </c>
      <c r="N100" s="59">
        <f>+M100/M102</f>
        <v>0.54370325577522527</v>
      </c>
      <c r="O100" s="123"/>
    </row>
    <row r="101" spans="2:15" x14ac:dyDescent="0.25">
      <c r="B101" s="106" t="s">
        <v>23</v>
      </c>
      <c r="C101" s="62"/>
      <c r="D101" s="63"/>
      <c r="E101" s="154"/>
      <c r="F101" s="64" t="str">
        <f t="shared" ref="F101:H119" si="13">+IF(E101="","",+E101/E$119)</f>
        <v/>
      </c>
      <c r="G101" s="154"/>
      <c r="H101" s="64" t="str">
        <f t="shared" si="13"/>
        <v/>
      </c>
      <c r="I101" s="122"/>
      <c r="J101" s="58" t="s">
        <v>1</v>
      </c>
      <c r="K101" s="66">
        <f>+SUM(E108:E118)</f>
        <v>143.57791313999999</v>
      </c>
      <c r="L101" s="59">
        <f>+K101/K102</f>
        <v>0.42621516243311952</v>
      </c>
      <c r="M101" s="66">
        <f>+SUM(G108:G118)</f>
        <v>166.39774459000003</v>
      </c>
      <c r="N101" s="59">
        <f>+M101/M102</f>
        <v>0.45629674422477479</v>
      </c>
      <c r="O101" s="123"/>
    </row>
    <row r="102" spans="2:15" x14ac:dyDescent="0.25">
      <c r="B102" s="106" t="s">
        <v>24</v>
      </c>
      <c r="C102" s="62"/>
      <c r="D102" s="63"/>
      <c r="E102" s="154"/>
      <c r="F102" s="64" t="str">
        <f t="shared" si="13"/>
        <v/>
      </c>
      <c r="G102" s="154"/>
      <c r="H102" s="64" t="str">
        <f t="shared" si="13"/>
        <v/>
      </c>
      <c r="I102" s="122"/>
      <c r="J102" s="67" t="s">
        <v>3</v>
      </c>
      <c r="K102" s="68">
        <f>SUM(K100:K101)</f>
        <v>336.86721120000004</v>
      </c>
      <c r="L102" s="69">
        <f>+L101+L100</f>
        <v>0.99999999999999989</v>
      </c>
      <c r="M102" s="68">
        <f>SUM(M100:M101)</f>
        <v>364.67002382999999</v>
      </c>
      <c r="N102" s="69">
        <f>+N101+N100</f>
        <v>1</v>
      </c>
      <c r="O102" s="123"/>
    </row>
    <row r="103" spans="2:15" x14ac:dyDescent="0.25">
      <c r="B103" s="106" t="s">
        <v>25</v>
      </c>
      <c r="C103" s="62"/>
      <c r="D103" s="63"/>
      <c r="E103" s="154">
        <v>190.92618811000003</v>
      </c>
      <c r="F103" s="64">
        <f t="shared" si="13"/>
        <v>0.56676987775057164</v>
      </c>
      <c r="G103" s="154">
        <v>192.21069788999998</v>
      </c>
      <c r="H103" s="64">
        <f t="shared" si="13"/>
        <v>0.52708115646929021</v>
      </c>
      <c r="I103" s="122"/>
      <c r="J103" s="35"/>
      <c r="K103" s="35"/>
      <c r="L103" s="35"/>
      <c r="M103" s="35"/>
      <c r="N103" s="35"/>
      <c r="O103" s="123"/>
    </row>
    <row r="104" spans="2:15" x14ac:dyDescent="0.25">
      <c r="B104" s="106" t="s">
        <v>26</v>
      </c>
      <c r="C104" s="62"/>
      <c r="D104" s="63"/>
      <c r="E104" s="154">
        <v>0.69257424999999995</v>
      </c>
      <c r="F104" s="64">
        <f t="shared" si="13"/>
        <v>2.055926569798491E-3</v>
      </c>
      <c r="G104" s="154">
        <v>4.8840742000000006</v>
      </c>
      <c r="H104" s="64">
        <f t="shared" si="13"/>
        <v>1.3393133191218464E-2</v>
      </c>
      <c r="I104" s="25"/>
      <c r="J104" s="35"/>
      <c r="K104" s="112"/>
      <c r="L104" s="112"/>
      <c r="M104" s="35"/>
      <c r="N104" s="35"/>
      <c r="O104" s="24"/>
    </row>
    <row r="105" spans="2:15" x14ac:dyDescent="0.25">
      <c r="B105" s="106" t="s">
        <v>27</v>
      </c>
      <c r="C105" s="62"/>
      <c r="D105" s="63"/>
      <c r="E105" s="154">
        <v>1.6705356999999998</v>
      </c>
      <c r="F105" s="64">
        <f t="shared" si="13"/>
        <v>4.9590332465102782E-3</v>
      </c>
      <c r="G105" s="154">
        <v>1.1775071499999998</v>
      </c>
      <c r="H105" s="64">
        <f t="shared" si="13"/>
        <v>3.228966114716696E-3</v>
      </c>
      <c r="I105" s="35"/>
      <c r="J105" s="70" t="s">
        <v>28</v>
      </c>
      <c r="K105" s="44">
        <v>2016</v>
      </c>
      <c r="L105" s="44" t="s">
        <v>19</v>
      </c>
      <c r="M105" s="44">
        <v>2017</v>
      </c>
      <c r="N105" s="44" t="s">
        <v>19</v>
      </c>
      <c r="O105" s="39"/>
    </row>
    <row r="106" spans="2:15" x14ac:dyDescent="0.25">
      <c r="B106" s="106" t="s">
        <v>31</v>
      </c>
      <c r="C106" s="62"/>
      <c r="D106" s="63"/>
      <c r="E106" s="154"/>
      <c r="F106" s="64" t="str">
        <f t="shared" si="13"/>
        <v/>
      </c>
      <c r="G106" s="154"/>
      <c r="H106" s="64" t="str">
        <f t="shared" si="13"/>
        <v/>
      </c>
      <c r="I106" s="35"/>
      <c r="J106" s="71" t="s">
        <v>30</v>
      </c>
      <c r="K106" s="66">
        <f>+E100+E101</f>
        <v>0</v>
      </c>
      <c r="L106" s="59">
        <f t="shared" ref="L106:L107" si="14">+K106/K$112</f>
        <v>0</v>
      </c>
      <c r="M106" s="66">
        <f>+G100+G101</f>
        <v>0</v>
      </c>
      <c r="N106" s="59">
        <f t="shared" ref="N106" si="15">+M106/M$112</f>
        <v>0</v>
      </c>
      <c r="O106" s="39"/>
    </row>
    <row r="107" spans="2:15" x14ac:dyDescent="0.25">
      <c r="B107" s="106" t="s">
        <v>33</v>
      </c>
      <c r="C107" s="62"/>
      <c r="D107" s="63"/>
      <c r="E107" s="154"/>
      <c r="F107" s="64" t="str">
        <f t="shared" si="13"/>
        <v/>
      </c>
      <c r="G107" s="154"/>
      <c r="H107" s="64" t="str">
        <f t="shared" si="13"/>
        <v/>
      </c>
      <c r="I107" s="120"/>
      <c r="J107" s="71" t="s">
        <v>32</v>
      </c>
      <c r="K107" s="66">
        <f>+E102</f>
        <v>0</v>
      </c>
      <c r="L107" s="59">
        <f t="shared" si="14"/>
        <v>0</v>
      </c>
      <c r="M107" s="66">
        <f>+G102</f>
        <v>0</v>
      </c>
      <c r="N107" s="59">
        <f>+M107/M$112</f>
        <v>0</v>
      </c>
      <c r="O107" s="121"/>
    </row>
    <row r="108" spans="2:15" x14ac:dyDescent="0.25">
      <c r="B108" s="106" t="s">
        <v>65</v>
      </c>
      <c r="C108" s="62"/>
      <c r="D108" s="63"/>
      <c r="E108" s="154"/>
      <c r="F108" s="64" t="str">
        <f t="shared" si="13"/>
        <v/>
      </c>
      <c r="G108" s="154">
        <v>21.466228000000001</v>
      </c>
      <c r="H108" s="64">
        <f t="shared" si="13"/>
        <v>5.8864799948588648E-2</v>
      </c>
      <c r="I108" s="116"/>
      <c r="J108" s="71" t="s">
        <v>34</v>
      </c>
      <c r="K108" s="66">
        <f>+E103</f>
        <v>190.92618811000003</v>
      </c>
      <c r="L108" s="59">
        <f>+K108/K$112</f>
        <v>0.98777423285345856</v>
      </c>
      <c r="M108" s="66">
        <f>+G103</f>
        <v>192.21069788999998</v>
      </c>
      <c r="N108" s="59">
        <f t="shared" ref="N108:N112" si="16">+M108/M$112</f>
        <v>0.96942799380107625</v>
      </c>
      <c r="O108" s="124"/>
    </row>
    <row r="109" spans="2:15" x14ac:dyDescent="0.25">
      <c r="B109" s="107" t="s">
        <v>39</v>
      </c>
      <c r="C109" s="62"/>
      <c r="D109" s="63"/>
      <c r="E109" s="154"/>
      <c r="F109" s="64" t="str">
        <f t="shared" si="13"/>
        <v/>
      </c>
      <c r="G109" s="154"/>
      <c r="H109" s="64" t="str">
        <f t="shared" si="13"/>
        <v/>
      </c>
      <c r="I109" s="116"/>
      <c r="J109" s="71" t="s">
        <v>36</v>
      </c>
      <c r="K109" s="66">
        <f>+E104+E105</f>
        <v>2.3631099499999997</v>
      </c>
      <c r="L109" s="59">
        <f t="shared" ref="L109:L112" si="17">+K109/K$112</f>
        <v>1.2225767146541416E-2</v>
      </c>
      <c r="M109" s="66">
        <f>+G104+G105</f>
        <v>6.0615813500000009</v>
      </c>
      <c r="N109" s="59">
        <f t="shared" si="16"/>
        <v>3.0572006198923651E-2</v>
      </c>
      <c r="O109" s="124"/>
    </row>
    <row r="110" spans="2:15" x14ac:dyDescent="0.25">
      <c r="B110" s="107" t="s">
        <v>41</v>
      </c>
      <c r="C110" s="62"/>
      <c r="D110" s="63"/>
      <c r="E110" s="154">
        <v>11.035669</v>
      </c>
      <c r="F110" s="64">
        <f t="shared" si="13"/>
        <v>3.275970065679102E-2</v>
      </c>
      <c r="G110" s="154"/>
      <c r="H110" s="64" t="str">
        <f t="shared" si="13"/>
        <v/>
      </c>
      <c r="I110" s="116"/>
      <c r="J110" s="72" t="s">
        <v>38</v>
      </c>
      <c r="K110" s="66"/>
      <c r="L110" s="59">
        <f t="shared" si="17"/>
        <v>0</v>
      </c>
      <c r="M110" s="66"/>
      <c r="N110" s="59">
        <f t="shared" si="16"/>
        <v>0</v>
      </c>
      <c r="O110" s="124"/>
    </row>
    <row r="111" spans="2:15" x14ac:dyDescent="0.25">
      <c r="B111" s="106" t="s">
        <v>49</v>
      </c>
      <c r="C111" s="62"/>
      <c r="D111" s="63"/>
      <c r="E111" s="154"/>
      <c r="F111" s="64" t="str">
        <f t="shared" si="13"/>
        <v/>
      </c>
      <c r="G111" s="154"/>
      <c r="H111" s="64" t="str">
        <f t="shared" si="13"/>
        <v/>
      </c>
      <c r="I111" s="25"/>
      <c r="J111" s="71" t="s">
        <v>40</v>
      </c>
      <c r="K111" s="66">
        <f>+E107+E106</f>
        <v>0</v>
      </c>
      <c r="L111" s="59">
        <f t="shared" si="17"/>
        <v>0</v>
      </c>
      <c r="M111" s="66">
        <f>+G107+G106</f>
        <v>0</v>
      </c>
      <c r="N111" s="59">
        <f t="shared" si="16"/>
        <v>0</v>
      </c>
      <c r="O111" s="24"/>
    </row>
    <row r="112" spans="2:15" x14ac:dyDescent="0.25">
      <c r="B112" s="106" t="s">
        <v>43</v>
      </c>
      <c r="C112" s="62"/>
      <c r="D112" s="63"/>
      <c r="E112" s="154">
        <v>43.532778</v>
      </c>
      <c r="F112" s="64">
        <f t="shared" si="13"/>
        <v>0.12922830288209419</v>
      </c>
      <c r="G112" s="154">
        <v>17.228543339999998</v>
      </c>
      <c r="H112" s="64">
        <f t="shared" si="13"/>
        <v>4.7244199452027118E-2</v>
      </c>
      <c r="I112" s="35"/>
      <c r="J112" s="67" t="s">
        <v>3</v>
      </c>
      <c r="K112" s="68">
        <f>SUM(K106:K111)</f>
        <v>193.28929806000002</v>
      </c>
      <c r="L112" s="69">
        <f t="shared" si="17"/>
        <v>1</v>
      </c>
      <c r="M112" s="68">
        <f>SUM(M106:M111)</f>
        <v>198.27227923999999</v>
      </c>
      <c r="N112" s="69">
        <f t="shared" si="16"/>
        <v>1</v>
      </c>
      <c r="O112" s="125"/>
    </row>
    <row r="113" spans="2:15" x14ac:dyDescent="0.25">
      <c r="B113" s="107" t="s">
        <v>44</v>
      </c>
      <c r="C113" s="62"/>
      <c r="D113" s="63"/>
      <c r="E113" s="154"/>
      <c r="F113" s="64" t="str">
        <f t="shared" si="13"/>
        <v/>
      </c>
      <c r="G113" s="154"/>
      <c r="H113" s="64" t="str">
        <f t="shared" si="13"/>
        <v/>
      </c>
      <c r="I113" s="35"/>
      <c r="J113" s="35"/>
      <c r="K113" s="35"/>
      <c r="L113" s="35"/>
      <c r="M113" s="35"/>
      <c r="N113" s="35"/>
      <c r="O113" s="39"/>
    </row>
    <row r="114" spans="2:15" x14ac:dyDescent="0.25">
      <c r="B114" s="106" t="s">
        <v>50</v>
      </c>
      <c r="C114" s="62"/>
      <c r="D114" s="63"/>
      <c r="E114" s="154"/>
      <c r="F114" s="64" t="str">
        <f t="shared" si="13"/>
        <v/>
      </c>
      <c r="G114" s="154">
        <v>27.793986</v>
      </c>
      <c r="H114" s="64">
        <f t="shared" si="13"/>
        <v>7.6216810222265105E-2</v>
      </c>
      <c r="I114" s="35"/>
      <c r="J114" s="35"/>
      <c r="K114" s="35"/>
      <c r="L114" s="35"/>
      <c r="M114" s="35"/>
      <c r="N114" s="35"/>
      <c r="O114" s="39"/>
    </row>
    <row r="115" spans="2:15" x14ac:dyDescent="0.25">
      <c r="B115" s="106" t="s">
        <v>51</v>
      </c>
      <c r="C115" s="62"/>
      <c r="D115" s="63"/>
      <c r="E115" s="154">
        <v>51.515861000000001</v>
      </c>
      <c r="F115" s="64">
        <f t="shared" si="13"/>
        <v>0.15292631424853853</v>
      </c>
      <c r="G115" s="154">
        <v>56.740690999999998</v>
      </c>
      <c r="H115" s="64">
        <f t="shared" si="13"/>
        <v>0.1555946123678405</v>
      </c>
      <c r="I115" s="35"/>
      <c r="J115" s="35"/>
      <c r="K115" s="35"/>
      <c r="L115" s="35"/>
      <c r="M115" s="35"/>
      <c r="N115" s="35"/>
      <c r="O115" s="39"/>
    </row>
    <row r="116" spans="2:15" x14ac:dyDescent="0.25">
      <c r="B116" s="106" t="s">
        <v>45</v>
      </c>
      <c r="C116" s="62"/>
      <c r="D116" s="63"/>
      <c r="E116" s="154">
        <v>32.810467809999999</v>
      </c>
      <c r="F116" s="64">
        <f t="shared" si="13"/>
        <v>9.7398816860570711E-2</v>
      </c>
      <c r="G116" s="154">
        <v>38.264912219999999</v>
      </c>
      <c r="H116" s="64">
        <f t="shared" si="13"/>
        <v>0.10493023752848452</v>
      </c>
      <c r="I116" s="35"/>
      <c r="J116" s="35"/>
      <c r="K116" s="35"/>
      <c r="L116" s="35"/>
      <c r="M116" s="35"/>
      <c r="N116" s="35"/>
      <c r="O116" s="39"/>
    </row>
    <row r="117" spans="2:15" x14ac:dyDescent="0.25">
      <c r="B117" s="106" t="s">
        <v>46</v>
      </c>
      <c r="C117" s="62"/>
      <c r="D117" s="63"/>
      <c r="E117" s="154">
        <v>4.6085852899999997</v>
      </c>
      <c r="F117" s="64">
        <f t="shared" si="13"/>
        <v>1.3680717911319234E-2</v>
      </c>
      <c r="G117" s="154">
        <v>4.9033840300000007</v>
      </c>
      <c r="H117" s="64">
        <f t="shared" si="13"/>
        <v>1.3446084705568878E-2</v>
      </c>
      <c r="I117" s="35"/>
      <c r="J117" s="35"/>
      <c r="K117" s="35"/>
      <c r="L117" s="35"/>
      <c r="M117" s="35"/>
      <c r="N117" s="35"/>
      <c r="O117" s="39"/>
    </row>
    <row r="118" spans="2:15" x14ac:dyDescent="0.25">
      <c r="B118" s="106" t="s">
        <v>47</v>
      </c>
      <c r="C118" s="62"/>
      <c r="D118" s="63"/>
      <c r="E118" s="154">
        <v>7.455204E-2</v>
      </c>
      <c r="F118" s="64">
        <f t="shared" si="13"/>
        <v>2.2130987380584814E-4</v>
      </c>
      <c r="G118" s="154"/>
      <c r="H118" s="64" t="str">
        <f t="shared" si="13"/>
        <v/>
      </c>
      <c r="I118" s="126"/>
      <c r="J118" s="35"/>
      <c r="K118" s="35"/>
      <c r="L118" s="35"/>
      <c r="M118" s="35"/>
      <c r="N118" s="35"/>
      <c r="O118" s="39"/>
    </row>
    <row r="119" spans="2:15" x14ac:dyDescent="0.25">
      <c r="B119" s="108" t="s">
        <v>48</v>
      </c>
      <c r="C119" s="73"/>
      <c r="D119" s="74"/>
      <c r="E119" s="68">
        <f>SUM(E100:E118)</f>
        <v>336.86721120000004</v>
      </c>
      <c r="F119" s="75">
        <f t="shared" si="13"/>
        <v>1</v>
      </c>
      <c r="G119" s="68">
        <f>SUM(G100:G118)</f>
        <v>364.67002382999993</v>
      </c>
      <c r="H119" s="75">
        <f t="shared" si="13"/>
        <v>1</v>
      </c>
      <c r="I119" s="127"/>
      <c r="J119" s="35"/>
      <c r="K119" s="35"/>
      <c r="L119" s="35"/>
      <c r="M119" s="35"/>
      <c r="N119" s="35"/>
      <c r="O119" s="39"/>
    </row>
    <row r="120" spans="2:15" x14ac:dyDescent="0.25">
      <c r="B120" s="268" t="s">
        <v>59</v>
      </c>
      <c r="C120" s="269"/>
      <c r="D120" s="269"/>
      <c r="E120" s="269"/>
      <c r="F120" s="269"/>
      <c r="G120" s="269"/>
      <c r="H120" s="269"/>
      <c r="I120" s="127"/>
      <c r="J120" s="35"/>
      <c r="K120" s="35"/>
      <c r="L120" s="35"/>
      <c r="M120" s="35"/>
      <c r="N120" s="35"/>
      <c r="O120" s="39"/>
    </row>
    <row r="121" spans="2:15" x14ac:dyDescent="0.25">
      <c r="B121" s="113"/>
      <c r="C121" s="128"/>
      <c r="D121" s="128"/>
      <c r="E121" s="128"/>
      <c r="F121" s="128"/>
      <c r="G121" s="129"/>
      <c r="H121" s="129"/>
      <c r="I121" s="129"/>
      <c r="J121" s="41"/>
      <c r="K121" s="41"/>
      <c r="L121" s="41"/>
      <c r="M121" s="41"/>
      <c r="N121" s="41"/>
      <c r="O121" s="42"/>
    </row>
    <row r="122" spans="2:15" x14ac:dyDescent="0.2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2:15" x14ac:dyDescent="0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2:15" x14ac:dyDescent="0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2:15" x14ac:dyDescent="0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2:15" x14ac:dyDescent="0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2:15" x14ac:dyDescent="0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2:15" x14ac:dyDescent="0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2:15" x14ac:dyDescent="0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2:15" x14ac:dyDescent="0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2:15" x14ac:dyDescent="0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2:15" x14ac:dyDescent="0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2:15" x14ac:dyDescent="0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2:15" x14ac:dyDescent="0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2:15" x14ac:dyDescent="0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2:15" x14ac:dyDescent="0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2:15" x14ac:dyDescent="0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2:15" x14ac:dyDescent="0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2:15" x14ac:dyDescent="0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2:15" x14ac:dyDescent="0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2:15" x14ac:dyDescent="0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2:15" x14ac:dyDescent="0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2:15" x14ac:dyDescent="0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2:15" x14ac:dyDescent="0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2:15" x14ac:dyDescent="0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2:15" x14ac:dyDescent="0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2:15" x14ac:dyDescent="0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2:15" x14ac:dyDescent="0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2:15" x14ac:dyDescent="0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2:15" x14ac:dyDescent="0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2:15" x14ac:dyDescent="0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2:15" x14ac:dyDescent="0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2:15" x14ac:dyDescent="0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2:15" x14ac:dyDescent="0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2:15" x14ac:dyDescent="0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2:15" x14ac:dyDescent="0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2:15" x14ac:dyDescent="0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2:15" x14ac:dyDescent="0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2:15" x14ac:dyDescent="0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2:15" x14ac:dyDescent="0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2:15" x14ac:dyDescent="0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2:15" x14ac:dyDescent="0.2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2:15" x14ac:dyDescent="0.2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2:15" x14ac:dyDescent="0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2:15" x14ac:dyDescent="0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2:15" x14ac:dyDescent="0.2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2:15" x14ac:dyDescent="0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2:15" x14ac:dyDescent="0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2:15" x14ac:dyDescent="0.2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2:15" x14ac:dyDescent="0.2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2:15" x14ac:dyDescent="0.2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2:15" x14ac:dyDescent="0.2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2:15" x14ac:dyDescent="0.2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2:15" x14ac:dyDescent="0.2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2:15" x14ac:dyDescent="0.2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2:15" x14ac:dyDescent="0.2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2:15" x14ac:dyDescent="0.2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2:15" x14ac:dyDescent="0.2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2:15" x14ac:dyDescent="0.2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2:15" x14ac:dyDescent="0.2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2:15" x14ac:dyDescent="0.2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2:15" x14ac:dyDescent="0.2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2:15" x14ac:dyDescent="0.2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2:15" x14ac:dyDescent="0.2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2:15" x14ac:dyDescent="0.2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2:15" x14ac:dyDescent="0.2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2:15" x14ac:dyDescent="0.2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2:15" x14ac:dyDescent="0.2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2:15" x14ac:dyDescent="0.2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2:15" x14ac:dyDescent="0.2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2:15" x14ac:dyDescent="0.2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2:15" x14ac:dyDescent="0.2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2:15" x14ac:dyDescent="0.2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2:15" x14ac:dyDescent="0.2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2:15" x14ac:dyDescent="0.2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2:15" x14ac:dyDescent="0.2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2:15" x14ac:dyDescent="0.2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2:15" x14ac:dyDescent="0.2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2:15" x14ac:dyDescent="0.2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</sheetData>
  <mergeCells count="24">
    <mergeCell ref="C59:G59"/>
    <mergeCell ref="I64:N64"/>
    <mergeCell ref="B93:H93"/>
    <mergeCell ref="B120:H120"/>
    <mergeCell ref="B1:O2"/>
    <mergeCell ref="D8:L8"/>
    <mergeCell ref="D9:L9"/>
    <mergeCell ref="D10:D11"/>
    <mergeCell ref="C48:G48"/>
    <mergeCell ref="I48:N48"/>
    <mergeCell ref="C49:G49"/>
    <mergeCell ref="I49:N49"/>
    <mergeCell ref="E10:G10"/>
    <mergeCell ref="H10:J10"/>
    <mergeCell ref="K10:K11"/>
    <mergeCell ref="L10:L11"/>
    <mergeCell ref="M10:M11"/>
    <mergeCell ref="E41:K41"/>
    <mergeCell ref="D22:M22"/>
    <mergeCell ref="E27:K27"/>
    <mergeCell ref="E28:K28"/>
    <mergeCell ref="E29:E30"/>
    <mergeCell ref="F29:H29"/>
    <mergeCell ref="I29:K2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61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88" t="s">
        <v>116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2:15" ht="15" customHeight="1" x14ac:dyDescent="0.25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2:15" x14ac:dyDescent="0.25">
      <c r="B3" s="8" t="str">
        <f>+B7</f>
        <v>1. Presupuesto y Ejecución del Canon y otros, 2017</v>
      </c>
      <c r="C3" s="19"/>
      <c r="D3" s="19"/>
      <c r="E3" s="19"/>
      <c r="F3" s="19"/>
      <c r="G3" s="19"/>
      <c r="H3" s="8" t="str">
        <f>+B46</f>
        <v>3. Transferencias de Canon y otros.</v>
      </c>
      <c r="I3" s="20"/>
      <c r="J3" s="20"/>
      <c r="K3" s="20"/>
      <c r="L3" s="20"/>
      <c r="M3" s="8"/>
      <c r="N3" s="21"/>
      <c r="O3" s="21"/>
    </row>
    <row r="4" spans="2:15" x14ac:dyDescent="0.25">
      <c r="B4" s="8" t="str">
        <f>+B26</f>
        <v>2. Peso del Gasto financiado por Canon y Otros en el Gasto Total</v>
      </c>
      <c r="C4" s="19"/>
      <c r="D4" s="19"/>
      <c r="E4" s="19"/>
      <c r="F4" s="19"/>
      <c r="G4" s="19"/>
      <c r="H4" s="131" t="str">
        <f>+B69</f>
        <v>4. Transferencia de Canon a los Gobiernos Sub Nacionales - Detalle</v>
      </c>
      <c r="I4" s="20"/>
      <c r="J4" s="20"/>
      <c r="K4" s="20"/>
      <c r="L4" s="20"/>
      <c r="M4" s="8"/>
      <c r="N4" s="21"/>
      <c r="O4" s="21"/>
    </row>
    <row r="5" spans="2:15" x14ac:dyDescent="0.25">
      <c r="B5" s="8"/>
      <c r="C5" s="19"/>
      <c r="D5" s="19"/>
      <c r="E5" s="19"/>
      <c r="F5" s="19"/>
      <c r="G5" s="19"/>
      <c r="H5" s="8"/>
      <c r="I5" s="20"/>
      <c r="J5" s="20"/>
      <c r="K5" s="20"/>
      <c r="L5" s="20"/>
      <c r="M5" s="8"/>
      <c r="N5" s="21"/>
      <c r="O5" s="21"/>
    </row>
    <row r="6" spans="2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x14ac:dyDescent="0.25">
      <c r="B7" s="80" t="s">
        <v>52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</row>
    <row r="8" spans="2:15" x14ac:dyDescent="0.25">
      <c r="B8" s="83"/>
      <c r="C8" s="36"/>
      <c r="D8" s="285" t="s">
        <v>53</v>
      </c>
      <c r="E8" s="285"/>
      <c r="F8" s="285"/>
      <c r="G8" s="285"/>
      <c r="H8" s="285"/>
      <c r="I8" s="285"/>
      <c r="J8" s="285"/>
      <c r="K8" s="285"/>
      <c r="L8" s="285"/>
      <c r="M8" s="36"/>
      <c r="N8" s="36"/>
      <c r="O8" s="84"/>
    </row>
    <row r="9" spans="2:15" ht="15" customHeight="1" x14ac:dyDescent="0.25">
      <c r="B9" s="85"/>
      <c r="C9" s="10"/>
      <c r="D9" s="286" t="s">
        <v>91</v>
      </c>
      <c r="E9" s="286"/>
      <c r="F9" s="286"/>
      <c r="G9" s="286"/>
      <c r="H9" s="286"/>
      <c r="I9" s="286"/>
      <c r="J9" s="286"/>
      <c r="K9" s="286"/>
      <c r="L9" s="286"/>
      <c r="M9" s="36"/>
      <c r="N9" s="36"/>
      <c r="O9" s="84"/>
    </row>
    <row r="10" spans="2:15" ht="15" customHeight="1" x14ac:dyDescent="0.25">
      <c r="B10" s="85"/>
      <c r="C10" s="10"/>
      <c r="D10" s="275" t="s">
        <v>2</v>
      </c>
      <c r="E10" s="270" t="s">
        <v>6</v>
      </c>
      <c r="F10" s="271"/>
      <c r="G10" s="272"/>
      <c r="H10" s="284" t="s">
        <v>7</v>
      </c>
      <c r="I10" s="284"/>
      <c r="J10" s="284"/>
      <c r="K10" s="275" t="s">
        <v>8</v>
      </c>
      <c r="L10" s="275" t="s">
        <v>9</v>
      </c>
      <c r="M10" s="276" t="s">
        <v>10</v>
      </c>
      <c r="N10" s="45"/>
      <c r="O10" s="86"/>
    </row>
    <row r="11" spans="2:15" x14ac:dyDescent="0.25">
      <c r="B11" s="85"/>
      <c r="C11" s="10"/>
      <c r="D11" s="275"/>
      <c r="E11" s="224" t="s">
        <v>11</v>
      </c>
      <c r="F11" s="224" t="s">
        <v>12</v>
      </c>
      <c r="G11" s="224" t="s">
        <v>3</v>
      </c>
      <c r="H11" s="224" t="s">
        <v>11</v>
      </c>
      <c r="I11" s="224" t="s">
        <v>12</v>
      </c>
      <c r="J11" s="224" t="s">
        <v>3</v>
      </c>
      <c r="K11" s="275"/>
      <c r="L11" s="275"/>
      <c r="M11" s="276"/>
      <c r="N11" s="36"/>
      <c r="O11" s="84"/>
    </row>
    <row r="12" spans="2:15" ht="15" customHeight="1" x14ac:dyDescent="0.25">
      <c r="B12" s="85"/>
      <c r="C12" s="10"/>
      <c r="D12" s="26">
        <v>2010</v>
      </c>
      <c r="E12" s="230">
        <v>113.053299</v>
      </c>
      <c r="F12" s="230">
        <v>52.137183</v>
      </c>
      <c r="G12" s="95">
        <f>+F12+E12</f>
        <v>165.190482</v>
      </c>
      <c r="H12" s="230">
        <v>38.914327</v>
      </c>
      <c r="I12" s="230">
        <v>38.971159</v>
      </c>
      <c r="J12" s="95">
        <f>+I12+H12</f>
        <v>77.885486</v>
      </c>
      <c r="K12" s="93">
        <f>+H12/E12</f>
        <v>0.34421221976016819</v>
      </c>
      <c r="L12" s="93">
        <f>+I12/F12</f>
        <v>0.74747342985523402</v>
      </c>
      <c r="M12" s="94">
        <f>+J12/G12</f>
        <v>0.47148894450226253</v>
      </c>
      <c r="N12" s="57"/>
      <c r="O12" s="84"/>
    </row>
    <row r="13" spans="2:15" x14ac:dyDescent="0.25">
      <c r="B13" s="85"/>
      <c r="C13" s="10"/>
      <c r="D13" s="26">
        <v>2011</v>
      </c>
      <c r="E13" s="230">
        <v>76.081852999999995</v>
      </c>
      <c r="F13" s="230">
        <v>66.287166999999997</v>
      </c>
      <c r="G13" s="95">
        <f t="shared" ref="G13:G20" si="0">+F13+E13</f>
        <v>142.36901999999998</v>
      </c>
      <c r="H13" s="230">
        <v>67.510988999999995</v>
      </c>
      <c r="I13" s="230">
        <v>35.235146</v>
      </c>
      <c r="J13" s="95">
        <f t="shared" ref="J13:J20" si="1">+I13+H13</f>
        <v>102.746135</v>
      </c>
      <c r="K13" s="93">
        <f t="shared" ref="K13:M20" si="2">+H13/E13</f>
        <v>0.88734680266002464</v>
      </c>
      <c r="L13" s="93">
        <f t="shared" si="2"/>
        <v>0.53155305309698941</v>
      </c>
      <c r="M13" s="94">
        <f t="shared" si="2"/>
        <v>0.72168885478034484</v>
      </c>
      <c r="N13" s="36"/>
      <c r="O13" s="84"/>
    </row>
    <row r="14" spans="2:15" x14ac:dyDescent="0.25">
      <c r="B14" s="85"/>
      <c r="C14" s="10"/>
      <c r="D14" s="26">
        <v>2012</v>
      </c>
      <c r="E14" s="230">
        <v>17.423729999999999</v>
      </c>
      <c r="F14" s="230">
        <v>70.002424000000005</v>
      </c>
      <c r="G14" s="95">
        <f t="shared" si="0"/>
        <v>87.426153999999997</v>
      </c>
      <c r="H14" s="230">
        <v>12.27328</v>
      </c>
      <c r="I14" s="230">
        <v>46.612510999999998</v>
      </c>
      <c r="J14" s="95">
        <f t="shared" si="1"/>
        <v>58.885790999999998</v>
      </c>
      <c r="K14" s="93">
        <f t="shared" si="2"/>
        <v>0.70440026331904826</v>
      </c>
      <c r="L14" s="93">
        <f t="shared" si="2"/>
        <v>0.66586995616037514</v>
      </c>
      <c r="M14" s="94">
        <f t="shared" si="2"/>
        <v>0.67354891306324649</v>
      </c>
      <c r="N14" s="36"/>
      <c r="O14" s="84"/>
    </row>
    <row r="15" spans="2:15" x14ac:dyDescent="0.25">
      <c r="B15" s="85"/>
      <c r="C15" s="10"/>
      <c r="D15" s="26">
        <v>2013</v>
      </c>
      <c r="E15" s="230">
        <v>5.9199669999999998</v>
      </c>
      <c r="F15" s="230">
        <v>70.119549000000006</v>
      </c>
      <c r="G15" s="95">
        <f t="shared" si="0"/>
        <v>76.039516000000006</v>
      </c>
      <c r="H15" s="230">
        <v>4.3476340000000002</v>
      </c>
      <c r="I15" s="230">
        <v>36.498908</v>
      </c>
      <c r="J15" s="95">
        <f t="shared" si="1"/>
        <v>40.846541999999999</v>
      </c>
      <c r="K15" s="93">
        <f t="shared" si="2"/>
        <v>0.7344017289285566</v>
      </c>
      <c r="L15" s="93">
        <f t="shared" si="2"/>
        <v>0.5205239982362122</v>
      </c>
      <c r="M15" s="94">
        <f t="shared" si="2"/>
        <v>0.5371751971698504</v>
      </c>
      <c r="N15" s="36"/>
      <c r="O15" s="84"/>
    </row>
    <row r="16" spans="2:15" x14ac:dyDescent="0.25">
      <c r="B16" s="85"/>
      <c r="C16" s="10"/>
      <c r="D16" s="26">
        <v>2014</v>
      </c>
      <c r="E16" s="230">
        <v>5.1545699999999997</v>
      </c>
      <c r="F16" s="230">
        <v>110.592169</v>
      </c>
      <c r="G16" s="95">
        <f t="shared" si="0"/>
        <v>115.74673899999999</v>
      </c>
      <c r="H16" s="230">
        <v>0.57245199999999996</v>
      </c>
      <c r="I16" s="230">
        <v>78.648325</v>
      </c>
      <c r="J16" s="95">
        <f t="shared" si="1"/>
        <v>79.220776999999998</v>
      </c>
      <c r="K16" s="93">
        <f t="shared" si="2"/>
        <v>0.11105717838733396</v>
      </c>
      <c r="L16" s="93">
        <f t="shared" si="2"/>
        <v>0.71115636587252395</v>
      </c>
      <c r="M16" s="94">
        <f t="shared" si="2"/>
        <v>0.68443204261676871</v>
      </c>
      <c r="N16" s="36"/>
      <c r="O16" s="84"/>
    </row>
    <row r="17" spans="2:15" x14ac:dyDescent="0.25">
      <c r="B17" s="85"/>
      <c r="C17" s="10"/>
      <c r="D17" s="26">
        <v>2015</v>
      </c>
      <c r="E17" s="230">
        <v>10.645455999999999</v>
      </c>
      <c r="F17" s="230">
        <v>86.762162000000004</v>
      </c>
      <c r="G17" s="95">
        <f t="shared" si="0"/>
        <v>97.407617999999999</v>
      </c>
      <c r="H17" s="230">
        <v>2.8773059999999999</v>
      </c>
      <c r="I17" s="230">
        <v>41.335391999999999</v>
      </c>
      <c r="J17" s="95">
        <f t="shared" si="1"/>
        <v>44.212697999999996</v>
      </c>
      <c r="K17" s="93">
        <f t="shared" si="2"/>
        <v>0.27028489902170466</v>
      </c>
      <c r="L17" s="93">
        <f t="shared" si="2"/>
        <v>0.47642187616302134</v>
      </c>
      <c r="M17" s="94">
        <f t="shared" si="2"/>
        <v>0.45389363694326246</v>
      </c>
      <c r="N17" s="36"/>
      <c r="O17" s="84"/>
    </row>
    <row r="18" spans="2:15" x14ac:dyDescent="0.25">
      <c r="B18" s="85"/>
      <c r="C18" s="10"/>
      <c r="D18" s="26">
        <v>2016</v>
      </c>
      <c r="E18" s="230">
        <v>15.005144</v>
      </c>
      <c r="F18" s="230">
        <v>83.216104000000001</v>
      </c>
      <c r="G18" s="95">
        <f t="shared" si="0"/>
        <v>98.221248000000003</v>
      </c>
      <c r="H18" s="230">
        <v>6.3364390000000004</v>
      </c>
      <c r="I18" s="230">
        <v>52.771490999999997</v>
      </c>
      <c r="J18" s="95">
        <f t="shared" si="1"/>
        <v>59.107929999999996</v>
      </c>
      <c r="K18" s="93">
        <f t="shared" si="2"/>
        <v>0.42228445125218395</v>
      </c>
      <c r="L18" s="93">
        <f t="shared" si="2"/>
        <v>0.6341499837579514</v>
      </c>
      <c r="M18" s="94">
        <f t="shared" si="2"/>
        <v>0.60178353669462636</v>
      </c>
      <c r="N18" s="36"/>
      <c r="O18" s="84"/>
    </row>
    <row r="19" spans="2:15" x14ac:dyDescent="0.25">
      <c r="B19" s="85"/>
      <c r="C19" s="10"/>
      <c r="D19" s="26">
        <v>2017</v>
      </c>
      <c r="E19" s="230">
        <v>12.650706</v>
      </c>
      <c r="F19" s="230">
        <v>95.987036000000003</v>
      </c>
      <c r="G19" s="95">
        <f t="shared" si="0"/>
        <v>108.637742</v>
      </c>
      <c r="H19" s="230">
        <v>4.2624630000000003</v>
      </c>
      <c r="I19" s="230">
        <v>37.381250999999999</v>
      </c>
      <c r="J19" s="95">
        <f t="shared" si="1"/>
        <v>41.643714000000003</v>
      </c>
      <c r="K19" s="93">
        <f t="shared" si="2"/>
        <v>0.33693479241395702</v>
      </c>
      <c r="L19" s="93">
        <f t="shared" si="2"/>
        <v>0.38944062196065726</v>
      </c>
      <c r="M19" s="94">
        <f t="shared" si="2"/>
        <v>0.38332639498343035</v>
      </c>
      <c r="N19" s="36"/>
      <c r="O19" s="84"/>
    </row>
    <row r="20" spans="2:15" x14ac:dyDescent="0.25">
      <c r="B20" s="85"/>
      <c r="C20" s="10"/>
      <c r="D20" s="26" t="s">
        <v>54</v>
      </c>
      <c r="E20" s="230">
        <v>8.3921229999999998</v>
      </c>
      <c r="F20" s="230">
        <v>77.220969999999994</v>
      </c>
      <c r="G20" s="95">
        <f t="shared" si="0"/>
        <v>85.613092999999992</v>
      </c>
      <c r="H20" s="230">
        <v>0.97046200000000005</v>
      </c>
      <c r="I20" s="230">
        <v>23.048300999999999</v>
      </c>
      <c r="J20" s="95">
        <f t="shared" si="1"/>
        <v>24.018763</v>
      </c>
      <c r="K20" s="93">
        <f t="shared" si="2"/>
        <v>0.11563963016271331</v>
      </c>
      <c r="L20" s="93">
        <f t="shared" si="2"/>
        <v>0.29847204716542669</v>
      </c>
      <c r="M20" s="94">
        <f t="shared" si="2"/>
        <v>0.28055011398782198</v>
      </c>
      <c r="N20" s="36"/>
      <c r="O20" s="84"/>
    </row>
    <row r="21" spans="2:15" x14ac:dyDescent="0.25">
      <c r="B21" s="85"/>
      <c r="C21" s="10"/>
      <c r="D21" s="47" t="s">
        <v>103</v>
      </c>
      <c r="E21" s="220"/>
      <c r="F21" s="220"/>
      <c r="G21" s="220"/>
      <c r="H21" s="220"/>
      <c r="I21" s="47"/>
      <c r="J21" s="49"/>
      <c r="K21" s="49"/>
      <c r="L21" s="49"/>
      <c r="M21" s="51"/>
      <c r="N21" s="36"/>
      <c r="O21" s="84"/>
    </row>
    <row r="22" spans="2:15" ht="15" customHeight="1" x14ac:dyDescent="0.25">
      <c r="B22" s="83"/>
      <c r="C22" s="52"/>
      <c r="D22" s="256" t="s">
        <v>55</v>
      </c>
      <c r="E22" s="256"/>
      <c r="F22" s="256"/>
      <c r="G22" s="256"/>
      <c r="H22" s="256"/>
      <c r="I22" s="256"/>
      <c r="J22" s="256"/>
      <c r="K22" s="256"/>
      <c r="L22" s="256"/>
      <c r="M22" s="256"/>
      <c r="N22" s="36"/>
      <c r="O22" s="84"/>
    </row>
    <row r="23" spans="2:15" x14ac:dyDescent="0.25">
      <c r="B23" s="87"/>
      <c r="C23" s="88"/>
      <c r="D23" s="88"/>
      <c r="E23" s="88"/>
      <c r="F23" s="88"/>
      <c r="G23" s="88"/>
      <c r="H23" s="89"/>
      <c r="I23" s="89"/>
      <c r="J23" s="90"/>
      <c r="K23" s="90"/>
      <c r="L23" s="90"/>
      <c r="M23" s="90"/>
      <c r="N23" s="90"/>
      <c r="O23" s="91"/>
    </row>
    <row r="24" spans="2:15" x14ac:dyDescent="0.25">
      <c r="B24" s="45"/>
      <c r="C24" s="45"/>
      <c r="D24" s="45"/>
      <c r="E24" s="45"/>
      <c r="F24" s="45"/>
      <c r="G24" s="45"/>
      <c r="H24" s="36"/>
      <c r="I24" s="36"/>
      <c r="J24" s="18"/>
      <c r="K24" s="18"/>
      <c r="L24" s="18"/>
      <c r="M24" s="18"/>
      <c r="N24" s="18"/>
      <c r="O24" s="18"/>
    </row>
    <row r="25" spans="2:15" x14ac:dyDescent="0.25">
      <c r="B25" s="45"/>
      <c r="C25" s="45"/>
      <c r="D25" s="45"/>
      <c r="E25" s="45"/>
      <c r="F25" s="45"/>
      <c r="G25" s="45"/>
      <c r="H25" s="36"/>
      <c r="I25" s="36"/>
      <c r="J25" s="18"/>
      <c r="K25" s="18"/>
      <c r="L25" s="18"/>
      <c r="M25" s="18"/>
      <c r="N25" s="18"/>
      <c r="O25" s="18"/>
    </row>
    <row r="26" spans="2:15" x14ac:dyDescent="0.25">
      <c r="B26" s="80" t="s">
        <v>4</v>
      </c>
      <c r="C26" s="81"/>
      <c r="D26" s="81"/>
      <c r="E26" s="81"/>
      <c r="F26" s="81"/>
      <c r="G26" s="81"/>
      <c r="H26" s="81"/>
      <c r="I26" s="81"/>
      <c r="J26" s="96"/>
      <c r="K26" s="96"/>
      <c r="L26" s="96"/>
      <c r="M26" s="96"/>
      <c r="N26" s="96"/>
      <c r="O26" s="97"/>
    </row>
    <row r="27" spans="2:15" x14ac:dyDescent="0.25">
      <c r="B27" s="23"/>
      <c r="C27" s="36"/>
      <c r="D27" s="36"/>
      <c r="E27" s="274" t="s">
        <v>56</v>
      </c>
      <c r="F27" s="274"/>
      <c r="G27" s="274"/>
      <c r="H27" s="274"/>
      <c r="I27" s="274"/>
      <c r="J27" s="274"/>
      <c r="K27" s="274"/>
      <c r="L27" s="10"/>
      <c r="M27" s="10"/>
      <c r="N27" s="10"/>
      <c r="O27" s="98"/>
    </row>
    <row r="28" spans="2:15" x14ac:dyDescent="0.25">
      <c r="B28" s="23"/>
      <c r="C28" s="25"/>
      <c r="D28" s="25"/>
      <c r="E28" s="273" t="s">
        <v>91</v>
      </c>
      <c r="F28" s="273"/>
      <c r="G28" s="273"/>
      <c r="H28" s="273"/>
      <c r="I28" s="273"/>
      <c r="J28" s="273"/>
      <c r="K28" s="273"/>
      <c r="L28" s="10"/>
      <c r="M28" s="10"/>
      <c r="N28" s="10"/>
      <c r="O28" s="98"/>
    </row>
    <row r="29" spans="2:15" s="9" customFormat="1" x14ac:dyDescent="0.25">
      <c r="B29" s="23"/>
      <c r="C29" s="25"/>
      <c r="D29" s="25"/>
      <c r="E29" s="277" t="s">
        <v>2</v>
      </c>
      <c r="F29" s="278" t="s">
        <v>13</v>
      </c>
      <c r="G29" s="279"/>
      <c r="H29" s="280"/>
      <c r="I29" s="281" t="s">
        <v>57</v>
      </c>
      <c r="J29" s="282"/>
      <c r="K29" s="283"/>
      <c r="L29" s="10"/>
      <c r="M29" s="10"/>
      <c r="N29" s="10"/>
      <c r="O29" s="98"/>
    </row>
    <row r="30" spans="2:15" x14ac:dyDescent="0.25">
      <c r="B30" s="23"/>
      <c r="C30" s="25"/>
      <c r="D30" s="25"/>
      <c r="E30" s="277"/>
      <c r="F30" s="44" t="s">
        <v>11</v>
      </c>
      <c r="G30" s="44" t="s">
        <v>12</v>
      </c>
      <c r="H30" s="44" t="s">
        <v>3</v>
      </c>
      <c r="I30" s="44" t="s">
        <v>11</v>
      </c>
      <c r="J30" s="44" t="s">
        <v>12</v>
      </c>
      <c r="K30" s="44" t="s">
        <v>3</v>
      </c>
      <c r="L30" s="10"/>
      <c r="M30" s="10"/>
      <c r="N30" s="10"/>
      <c r="O30" s="98"/>
    </row>
    <row r="31" spans="2:15" x14ac:dyDescent="0.25">
      <c r="B31" s="23"/>
      <c r="C31" s="25"/>
      <c r="D31" s="25"/>
      <c r="E31" s="46">
        <v>2010</v>
      </c>
      <c r="F31" s="231">
        <v>585.92613600000004</v>
      </c>
      <c r="G31" s="231">
        <v>482.59225800000002</v>
      </c>
      <c r="H31" s="102">
        <f>+G31+F31</f>
        <v>1068.5183940000002</v>
      </c>
      <c r="I31" s="53">
        <f t="shared" ref="I31:K39" si="3">+H12/F31</f>
        <v>6.6415072837781725E-2</v>
      </c>
      <c r="J31" s="53">
        <f t="shared" si="3"/>
        <v>8.0753800654630475E-2</v>
      </c>
      <c r="K31" s="54">
        <f t="shared" si="3"/>
        <v>7.2891104577465976E-2</v>
      </c>
      <c r="L31" s="10"/>
      <c r="M31" s="10"/>
      <c r="N31" s="10"/>
      <c r="O31" s="98"/>
    </row>
    <row r="32" spans="2:15" ht="15" customHeight="1" x14ac:dyDescent="0.25">
      <c r="B32" s="23"/>
      <c r="C32" s="25"/>
      <c r="D32" s="25"/>
      <c r="E32" s="46">
        <v>2011</v>
      </c>
      <c r="F32" s="231">
        <v>660.66794900000002</v>
      </c>
      <c r="G32" s="231">
        <v>553.59463100000005</v>
      </c>
      <c r="H32" s="102">
        <f t="shared" ref="H32:H39" si="4">+G32+F32</f>
        <v>1214.2625800000001</v>
      </c>
      <c r="I32" s="53">
        <f t="shared" si="3"/>
        <v>0.10218596059062038</v>
      </c>
      <c r="J32" s="53">
        <f t="shared" si="3"/>
        <v>6.3647918579614979E-2</v>
      </c>
      <c r="K32" s="54">
        <f t="shared" si="3"/>
        <v>8.4616076203221202E-2</v>
      </c>
      <c r="L32" s="10"/>
      <c r="M32" s="10"/>
      <c r="N32" s="10"/>
      <c r="O32" s="98"/>
    </row>
    <row r="33" spans="2:15" x14ac:dyDescent="0.25">
      <c r="B33" s="23"/>
      <c r="C33" s="25"/>
      <c r="D33" s="25"/>
      <c r="E33" s="46">
        <v>2012</v>
      </c>
      <c r="F33" s="231">
        <v>751.28220199999998</v>
      </c>
      <c r="G33" s="231">
        <v>566.642382</v>
      </c>
      <c r="H33" s="102">
        <f t="shared" si="4"/>
        <v>1317.9245839999999</v>
      </c>
      <c r="I33" s="53">
        <f t="shared" si="3"/>
        <v>1.6336444504245023E-2</v>
      </c>
      <c r="J33" s="53">
        <f t="shared" si="3"/>
        <v>8.226089766790512E-2</v>
      </c>
      <c r="K33" s="54">
        <f t="shared" si="3"/>
        <v>4.4680698512563753E-2</v>
      </c>
      <c r="L33" s="10"/>
      <c r="M33" s="10"/>
      <c r="N33" s="10"/>
      <c r="O33" s="98"/>
    </row>
    <row r="34" spans="2:15" x14ac:dyDescent="0.25">
      <c r="B34" s="23"/>
      <c r="C34" s="25"/>
      <c r="D34" s="25"/>
      <c r="E34" s="46">
        <v>2013</v>
      </c>
      <c r="F34" s="231">
        <v>911.33941600000003</v>
      </c>
      <c r="G34" s="231">
        <v>576.14399600000002</v>
      </c>
      <c r="H34" s="102">
        <f t="shared" si="4"/>
        <v>1487.483412</v>
      </c>
      <c r="I34" s="53">
        <f t="shared" si="3"/>
        <v>4.7705980051673744E-3</v>
      </c>
      <c r="J34" s="53">
        <f t="shared" si="3"/>
        <v>6.3350322581509633E-2</v>
      </c>
      <c r="K34" s="54">
        <f t="shared" si="3"/>
        <v>2.746016639276647E-2</v>
      </c>
      <c r="L34" s="10"/>
      <c r="M34" s="10"/>
      <c r="N34" s="10"/>
      <c r="O34" s="98"/>
    </row>
    <row r="35" spans="2:15" x14ac:dyDescent="0.25">
      <c r="B35" s="23"/>
      <c r="C35" s="25"/>
      <c r="D35" s="25"/>
      <c r="E35" s="46">
        <v>2014</v>
      </c>
      <c r="F35" s="231">
        <v>988.99434199999996</v>
      </c>
      <c r="G35" s="231">
        <v>562.68676300000004</v>
      </c>
      <c r="H35" s="102">
        <f t="shared" si="4"/>
        <v>1551.6811050000001</v>
      </c>
      <c r="I35" s="53">
        <f t="shared" si="3"/>
        <v>5.7882232050221374E-4</v>
      </c>
      <c r="J35" s="53">
        <f t="shared" si="3"/>
        <v>0.13977283663237694</v>
      </c>
      <c r="K35" s="54">
        <f t="shared" si="3"/>
        <v>5.1054805491106366E-2</v>
      </c>
      <c r="L35" s="10"/>
      <c r="M35" s="10"/>
      <c r="N35" s="10"/>
      <c r="O35" s="98"/>
    </row>
    <row r="36" spans="2:15" x14ac:dyDescent="0.25">
      <c r="B36" s="23"/>
      <c r="C36" s="25"/>
      <c r="D36" s="25"/>
      <c r="E36" s="46">
        <v>2015</v>
      </c>
      <c r="F36" s="231">
        <v>1071.200454</v>
      </c>
      <c r="G36" s="231">
        <v>510.26574099999999</v>
      </c>
      <c r="H36" s="102">
        <f t="shared" si="4"/>
        <v>1581.466195</v>
      </c>
      <c r="I36" s="53">
        <f t="shared" si="3"/>
        <v>2.6860574874252247E-3</v>
      </c>
      <c r="J36" s="53">
        <f t="shared" si="3"/>
        <v>8.1007578362976951E-2</v>
      </c>
      <c r="K36" s="54">
        <f t="shared" si="3"/>
        <v>2.7956777160197215E-2</v>
      </c>
      <c r="L36" s="36"/>
      <c r="M36" s="55"/>
      <c r="N36" s="36"/>
      <c r="O36" s="84"/>
    </row>
    <row r="37" spans="2:15" x14ac:dyDescent="0.25">
      <c r="B37" s="23"/>
      <c r="C37" s="25"/>
      <c r="D37" s="25"/>
      <c r="E37" s="46">
        <v>2016</v>
      </c>
      <c r="F37" s="231">
        <v>1116.082353</v>
      </c>
      <c r="G37" s="231">
        <v>544.71076300000004</v>
      </c>
      <c r="H37" s="102">
        <f t="shared" si="4"/>
        <v>1660.7931160000001</v>
      </c>
      <c r="I37" s="53">
        <f t="shared" si="3"/>
        <v>5.6773937720346699E-3</v>
      </c>
      <c r="J37" s="53">
        <f t="shared" si="3"/>
        <v>9.6879838961434275E-2</v>
      </c>
      <c r="K37" s="54">
        <f t="shared" si="3"/>
        <v>3.559018244389206E-2</v>
      </c>
      <c r="L37" s="36"/>
      <c r="M37" s="55"/>
      <c r="N37" s="36"/>
      <c r="O37" s="84"/>
    </row>
    <row r="38" spans="2:15" x14ac:dyDescent="0.25">
      <c r="B38" s="23"/>
      <c r="C38" s="25"/>
      <c r="D38" s="25"/>
      <c r="E38" s="46">
        <v>2017</v>
      </c>
      <c r="F38" s="231">
        <v>1217.636712</v>
      </c>
      <c r="G38" s="231">
        <v>544.41485399999999</v>
      </c>
      <c r="H38" s="102">
        <f t="shared" si="4"/>
        <v>1762.0515660000001</v>
      </c>
      <c r="I38" s="53">
        <f t="shared" si="3"/>
        <v>3.5006032242562678E-3</v>
      </c>
      <c r="J38" s="53">
        <f t="shared" si="3"/>
        <v>6.8663172441654208E-2</v>
      </c>
      <c r="K38" s="54">
        <f t="shared" si="3"/>
        <v>2.3633652274169598E-2</v>
      </c>
      <c r="L38" s="36"/>
      <c r="M38" s="55"/>
      <c r="N38" s="36"/>
      <c r="O38" s="84"/>
    </row>
    <row r="39" spans="2:15" x14ac:dyDescent="0.25">
      <c r="B39" s="23"/>
      <c r="C39" s="25"/>
      <c r="D39" s="25"/>
      <c r="E39" s="46" t="s">
        <v>54</v>
      </c>
      <c r="F39" s="231">
        <v>563.341947</v>
      </c>
      <c r="G39" s="231">
        <v>263.55428499999999</v>
      </c>
      <c r="H39" s="102">
        <f t="shared" si="4"/>
        <v>826.89623200000005</v>
      </c>
      <c r="I39" s="53">
        <f t="shared" si="3"/>
        <v>1.7226872686617104E-3</v>
      </c>
      <c r="J39" s="53">
        <f t="shared" si="3"/>
        <v>8.7451816615313233E-2</v>
      </c>
      <c r="K39" s="54">
        <f t="shared" si="3"/>
        <v>2.9046888920882152E-2</v>
      </c>
      <c r="L39" s="57"/>
      <c r="M39" s="55"/>
      <c r="N39" s="55"/>
      <c r="O39" s="99"/>
    </row>
    <row r="40" spans="2:15" ht="15" customHeight="1" x14ac:dyDescent="0.25">
      <c r="B40" s="23"/>
      <c r="C40" s="25"/>
      <c r="D40" s="25"/>
      <c r="E40" s="47" t="s">
        <v>104</v>
      </c>
      <c r="F40" s="56"/>
      <c r="G40" s="56"/>
      <c r="H40" s="56"/>
      <c r="I40" s="56"/>
      <c r="J40" s="56"/>
      <c r="K40" s="56"/>
      <c r="L40" s="51"/>
      <c r="M40" s="51"/>
      <c r="N40" s="55"/>
      <c r="O40" s="99"/>
    </row>
    <row r="41" spans="2:15" x14ac:dyDescent="0.25">
      <c r="B41" s="27"/>
      <c r="C41" s="45"/>
      <c r="D41" s="45"/>
      <c r="E41" s="269" t="s">
        <v>14</v>
      </c>
      <c r="F41" s="269"/>
      <c r="G41" s="269"/>
      <c r="H41" s="269"/>
      <c r="I41" s="269"/>
      <c r="J41" s="269"/>
      <c r="K41" s="269"/>
      <c r="L41" s="45"/>
      <c r="M41" s="45"/>
      <c r="N41" s="45"/>
      <c r="O41" s="86"/>
    </row>
    <row r="42" spans="2:15" x14ac:dyDescent="0.25">
      <c r="B42" s="83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84"/>
    </row>
    <row r="43" spans="2:15" x14ac:dyDescent="0.25">
      <c r="B43" s="10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101"/>
    </row>
    <row r="44" spans="2:15" x14ac:dyDescent="0.25">
      <c r="B44" s="36"/>
      <c r="C44" s="223"/>
      <c r="D44" s="223"/>
      <c r="E44" s="223"/>
      <c r="F44" s="223"/>
      <c r="G44" s="223"/>
      <c r="H44" s="223"/>
      <c r="I44" s="223"/>
      <c r="J44" s="36"/>
      <c r="K44" s="223"/>
      <c r="L44" s="223"/>
      <c r="M44" s="223"/>
      <c r="N44" s="223"/>
      <c r="O44" s="223"/>
    </row>
    <row r="45" spans="2:15" x14ac:dyDescent="0.25">
      <c r="B45" s="36"/>
      <c r="C45" s="223"/>
      <c r="D45" s="223"/>
      <c r="E45" s="223"/>
      <c r="F45" s="223"/>
      <c r="G45" s="223"/>
      <c r="H45" s="223"/>
      <c r="I45" s="223"/>
      <c r="J45" s="36"/>
      <c r="K45" s="223"/>
      <c r="L45" s="223"/>
      <c r="M45" s="223"/>
      <c r="N45" s="223"/>
      <c r="O45" s="223"/>
    </row>
    <row r="46" spans="2:15" x14ac:dyDescent="0.25">
      <c r="B46" s="80" t="s">
        <v>5</v>
      </c>
      <c r="C46" s="103"/>
      <c r="D46" s="103"/>
      <c r="E46" s="103"/>
      <c r="F46" s="103"/>
      <c r="G46" s="103"/>
      <c r="H46" s="109"/>
      <c r="I46" s="109"/>
      <c r="J46" s="109"/>
      <c r="K46" s="109"/>
      <c r="L46" s="109"/>
      <c r="M46" s="109"/>
      <c r="N46" s="109"/>
      <c r="O46" s="104"/>
    </row>
    <row r="47" spans="2:15" x14ac:dyDescent="0.25">
      <c r="B47" s="27"/>
      <c r="C47" s="45"/>
      <c r="D47" s="45"/>
      <c r="E47" s="45"/>
      <c r="F47" s="45"/>
      <c r="G47" s="22"/>
      <c r="H47" s="25"/>
      <c r="I47" s="25"/>
      <c r="J47" s="25"/>
      <c r="K47" s="25"/>
      <c r="L47" s="45"/>
      <c r="M47" s="45"/>
      <c r="N47" s="45"/>
      <c r="O47" s="84"/>
    </row>
    <row r="48" spans="2:15" x14ac:dyDescent="0.25">
      <c r="B48" s="27"/>
      <c r="C48" s="274" t="s">
        <v>58</v>
      </c>
      <c r="D48" s="274"/>
      <c r="E48" s="274"/>
      <c r="F48" s="274"/>
      <c r="G48" s="274"/>
      <c r="H48" s="25"/>
      <c r="I48" s="274" t="s">
        <v>60</v>
      </c>
      <c r="J48" s="274"/>
      <c r="K48" s="274"/>
      <c r="L48" s="274"/>
      <c r="M48" s="274"/>
      <c r="N48" s="274"/>
      <c r="O48" s="84"/>
    </row>
    <row r="49" spans="2:15" x14ac:dyDescent="0.25">
      <c r="B49" s="27"/>
      <c r="C49" s="274" t="s">
        <v>91</v>
      </c>
      <c r="D49" s="274"/>
      <c r="E49" s="274"/>
      <c r="F49" s="274"/>
      <c r="G49" s="274"/>
      <c r="H49" s="25"/>
      <c r="I49" s="274" t="s">
        <v>17</v>
      </c>
      <c r="J49" s="274"/>
      <c r="K49" s="274"/>
      <c r="L49" s="274"/>
      <c r="M49" s="274"/>
      <c r="N49" s="274"/>
      <c r="O49" s="84"/>
    </row>
    <row r="50" spans="2:15" x14ac:dyDescent="0.25">
      <c r="B50" s="27"/>
      <c r="C50" s="224" t="s">
        <v>2</v>
      </c>
      <c r="D50" s="224" t="s">
        <v>11</v>
      </c>
      <c r="E50" s="224" t="s">
        <v>12</v>
      </c>
      <c r="F50" s="224" t="s">
        <v>3</v>
      </c>
      <c r="G50" s="224" t="s">
        <v>15</v>
      </c>
      <c r="H50" s="22"/>
      <c r="I50" s="141" t="s">
        <v>20</v>
      </c>
      <c r="J50" s="142"/>
      <c r="K50" s="142">
        <v>2016</v>
      </c>
      <c r="L50" s="143" t="s">
        <v>19</v>
      </c>
      <c r="M50" s="143">
        <v>2017</v>
      </c>
      <c r="N50" s="143" t="s">
        <v>19</v>
      </c>
      <c r="O50" s="84"/>
    </row>
    <row r="51" spans="2:15" x14ac:dyDescent="0.25">
      <c r="B51" s="27"/>
      <c r="C51" s="26">
        <v>2010</v>
      </c>
      <c r="D51" s="138">
        <v>39.737451840000006</v>
      </c>
      <c r="E51" s="138">
        <v>47.780047039999999</v>
      </c>
      <c r="F51" s="138">
        <f>+E51+D51</f>
        <v>87.517498880000005</v>
      </c>
      <c r="G51" s="139">
        <v>-0.1601136169586449</v>
      </c>
      <c r="H51" s="22"/>
      <c r="I51" s="107" t="s">
        <v>22</v>
      </c>
      <c r="J51" s="63"/>
      <c r="K51" s="225">
        <f>+K73+K100</f>
        <v>4.3151400000000003E-3</v>
      </c>
      <c r="L51" s="144">
        <f>+K51/K53</f>
        <v>9.7106024612375426E-5</v>
      </c>
      <c r="M51" s="225">
        <f>+M73+M100</f>
        <v>6.72092E-3</v>
      </c>
      <c r="N51" s="144">
        <f>+M51/M53</f>
        <v>9.5896442859161714E-5</v>
      </c>
      <c r="O51" s="84"/>
    </row>
    <row r="52" spans="2:15" x14ac:dyDescent="0.25">
      <c r="B52" s="27"/>
      <c r="C52" s="26">
        <v>2011</v>
      </c>
      <c r="D52" s="138">
        <v>67.935848269999994</v>
      </c>
      <c r="E52" s="138">
        <v>53.65022467</v>
      </c>
      <c r="F52" s="138">
        <f t="shared" ref="F52:F58" si="5">+E52+D52</f>
        <v>121.58607293999999</v>
      </c>
      <c r="G52" s="139">
        <f>+F52/F51-1</f>
        <v>0.38927728164070663</v>
      </c>
      <c r="H52" s="22"/>
      <c r="I52" s="107" t="s">
        <v>1</v>
      </c>
      <c r="J52" s="63"/>
      <c r="K52" s="225">
        <f>+K74+K101</f>
        <v>44.433092500000001</v>
      </c>
      <c r="L52" s="144">
        <f>+K52/K53</f>
        <v>0.99990289397538756</v>
      </c>
      <c r="M52" s="225">
        <f>+M74+M101</f>
        <v>70.078464719999985</v>
      </c>
      <c r="N52" s="144">
        <f>+M52/M53</f>
        <v>0.99990410355714077</v>
      </c>
      <c r="O52" s="84"/>
    </row>
    <row r="53" spans="2:15" x14ac:dyDescent="0.25">
      <c r="B53" s="27"/>
      <c r="C53" s="26">
        <v>2012</v>
      </c>
      <c r="D53" s="138">
        <v>16.552284310000001</v>
      </c>
      <c r="E53" s="138">
        <v>38.332150320000004</v>
      </c>
      <c r="F53" s="138">
        <f t="shared" si="5"/>
        <v>54.884434630000001</v>
      </c>
      <c r="G53" s="139">
        <f t="shared" ref="G53:G58" si="6">+F53/F52-1</f>
        <v>-0.54859604144724505</v>
      </c>
      <c r="H53" s="22"/>
      <c r="I53" s="133" t="s">
        <v>3</v>
      </c>
      <c r="J53" s="74"/>
      <c r="K53" s="145">
        <f>+K75+K102</f>
        <v>44.437407640000004</v>
      </c>
      <c r="L53" s="146">
        <f>+L52+L51</f>
        <v>0.99999999999999989</v>
      </c>
      <c r="M53" s="145">
        <f>+M75+M102</f>
        <v>70.085185639999992</v>
      </c>
      <c r="N53" s="146">
        <f>+N52+N51</f>
        <v>0.99999999999999989</v>
      </c>
      <c r="O53" s="84"/>
    </row>
    <row r="54" spans="2:15" x14ac:dyDescent="0.25">
      <c r="B54" s="27"/>
      <c r="C54" s="26">
        <v>2013</v>
      </c>
      <c r="D54" s="138">
        <v>1.38358505</v>
      </c>
      <c r="E54" s="138">
        <v>46.700193069999997</v>
      </c>
      <c r="F54" s="138">
        <f t="shared" si="5"/>
        <v>48.083778119999998</v>
      </c>
      <c r="G54" s="140">
        <f t="shared" si="6"/>
        <v>-0.1239086556297101</v>
      </c>
      <c r="H54" s="25"/>
      <c r="I54" s="35"/>
      <c r="J54" s="35"/>
      <c r="K54" s="35"/>
      <c r="L54" s="35"/>
      <c r="M54" s="35"/>
      <c r="N54" s="35"/>
      <c r="O54" s="84"/>
    </row>
    <row r="55" spans="2:15" x14ac:dyDescent="0.25">
      <c r="B55" s="27"/>
      <c r="C55" s="26">
        <v>2014</v>
      </c>
      <c r="D55" s="138">
        <v>3.99950794</v>
      </c>
      <c r="E55" s="138">
        <v>76.536237549999996</v>
      </c>
      <c r="F55" s="138">
        <f t="shared" si="5"/>
        <v>80.535745489999996</v>
      </c>
      <c r="G55" s="140">
        <f t="shared" si="6"/>
        <v>0.67490469008095499</v>
      </c>
      <c r="H55" s="25"/>
      <c r="I55" s="35"/>
      <c r="J55" s="112"/>
      <c r="K55" s="112"/>
      <c r="L55" s="35"/>
      <c r="M55" s="35"/>
      <c r="N55" s="35"/>
      <c r="O55" s="84"/>
    </row>
    <row r="56" spans="2:15" ht="15" customHeight="1" x14ac:dyDescent="0.25">
      <c r="B56" s="23"/>
      <c r="C56" s="26">
        <v>2015</v>
      </c>
      <c r="D56" s="138">
        <v>5.7582718899999996</v>
      </c>
      <c r="E56" s="138">
        <v>55.974260749999999</v>
      </c>
      <c r="F56" s="138">
        <f t="shared" si="5"/>
        <v>61.732532640000002</v>
      </c>
      <c r="G56" s="139">
        <f t="shared" si="6"/>
        <v>-0.23347661011388743</v>
      </c>
      <c r="H56" s="22"/>
      <c r="I56" s="147" t="s">
        <v>28</v>
      </c>
      <c r="J56" s="77"/>
      <c r="K56" s="221">
        <v>2016</v>
      </c>
      <c r="L56" s="44" t="s">
        <v>19</v>
      </c>
      <c r="M56" s="44">
        <v>2017</v>
      </c>
      <c r="N56" s="44" t="s">
        <v>19</v>
      </c>
      <c r="O56" s="39"/>
    </row>
    <row r="57" spans="2:15" x14ac:dyDescent="0.25">
      <c r="B57" s="23"/>
      <c r="C57" s="26">
        <v>2016</v>
      </c>
      <c r="D57" s="211">
        <f>+E92</f>
        <v>7.2210787099999996</v>
      </c>
      <c r="E57" s="211">
        <f>+E119</f>
        <v>37.216328930000003</v>
      </c>
      <c r="F57" s="138">
        <f t="shared" si="5"/>
        <v>44.437407640000004</v>
      </c>
      <c r="G57" s="139">
        <f t="shared" si="6"/>
        <v>-0.28016224606980578</v>
      </c>
      <c r="H57" s="22"/>
      <c r="I57" s="134" t="s">
        <v>30</v>
      </c>
      <c r="J57" s="135"/>
      <c r="K57" s="225">
        <f>+K79+K106</f>
        <v>0</v>
      </c>
      <c r="L57" s="144">
        <f t="shared" ref="L57:L63" si="7">+K57/K$63</f>
        <v>0</v>
      </c>
      <c r="M57" s="225">
        <f>+M79+M106</f>
        <v>0</v>
      </c>
      <c r="N57" s="144">
        <f t="shared" ref="N57:N63" si="8">+M57/M$63</f>
        <v>0</v>
      </c>
      <c r="O57" s="39"/>
    </row>
    <row r="58" spans="2:15" x14ac:dyDescent="0.25">
      <c r="B58" s="111"/>
      <c r="C58" s="26">
        <v>2017</v>
      </c>
      <c r="D58" s="211">
        <f>+G92</f>
        <v>4.6795791400000004</v>
      </c>
      <c r="E58" s="211">
        <f>+G119</f>
        <v>65.40560649999999</v>
      </c>
      <c r="F58" s="138">
        <f t="shared" si="5"/>
        <v>70.085185639999992</v>
      </c>
      <c r="G58" s="139">
        <f t="shared" si="6"/>
        <v>0.57716638665738307</v>
      </c>
      <c r="H58" s="18"/>
      <c r="I58" s="136" t="s">
        <v>32</v>
      </c>
      <c r="J58" s="137"/>
      <c r="K58" s="225">
        <f>+K80+K107</f>
        <v>0</v>
      </c>
      <c r="L58" s="144">
        <f t="shared" si="7"/>
        <v>0</v>
      </c>
      <c r="M58" s="225">
        <f>+M80+M107</f>
        <v>0</v>
      </c>
      <c r="N58" s="144">
        <f t="shared" si="8"/>
        <v>0</v>
      </c>
      <c r="O58" s="39"/>
    </row>
    <row r="59" spans="2:15" x14ac:dyDescent="0.25">
      <c r="B59" s="111"/>
      <c r="C59" s="269" t="s">
        <v>16</v>
      </c>
      <c r="D59" s="269"/>
      <c r="E59" s="269"/>
      <c r="F59" s="269"/>
      <c r="G59" s="269"/>
      <c r="H59" s="18"/>
      <c r="I59" s="134" t="s">
        <v>34</v>
      </c>
      <c r="J59" s="135"/>
      <c r="K59" s="225">
        <f>+K81+K108</f>
        <v>4.3151400000000003E-3</v>
      </c>
      <c r="L59" s="144">
        <f t="shared" si="7"/>
        <v>1</v>
      </c>
      <c r="M59" s="225">
        <f>+M81+M108</f>
        <v>6.72092E-3</v>
      </c>
      <c r="N59" s="144">
        <f t="shared" si="8"/>
        <v>1</v>
      </c>
      <c r="O59" s="39"/>
    </row>
    <row r="60" spans="2:15" x14ac:dyDescent="0.25">
      <c r="B60" s="111"/>
      <c r="C60" s="222"/>
      <c r="D60" s="222"/>
      <c r="E60" s="222"/>
      <c r="F60" s="222"/>
      <c r="G60" s="222"/>
      <c r="H60" s="18"/>
      <c r="I60" s="107" t="s">
        <v>36</v>
      </c>
      <c r="J60" s="63"/>
      <c r="K60" s="225">
        <f>+K82+K109</f>
        <v>0</v>
      </c>
      <c r="L60" s="144">
        <f t="shared" si="7"/>
        <v>0</v>
      </c>
      <c r="M60" s="225">
        <f>+M82+M109</f>
        <v>0</v>
      </c>
      <c r="N60" s="144">
        <f t="shared" si="8"/>
        <v>0</v>
      </c>
      <c r="O60" s="39"/>
    </row>
    <row r="61" spans="2:15" x14ac:dyDescent="0.25">
      <c r="B61" s="111"/>
      <c r="C61" s="222"/>
      <c r="D61" s="222"/>
      <c r="E61" s="222"/>
      <c r="F61" s="222"/>
      <c r="G61" s="222"/>
      <c r="H61" s="18"/>
      <c r="I61" s="107" t="s">
        <v>40</v>
      </c>
      <c r="J61" s="63"/>
      <c r="K61" s="225">
        <f>+K84+K111</f>
        <v>0</v>
      </c>
      <c r="L61" s="144">
        <f t="shared" si="7"/>
        <v>0</v>
      </c>
      <c r="M61" s="225">
        <f>+M84+M111</f>
        <v>0</v>
      </c>
      <c r="N61" s="144">
        <f t="shared" si="8"/>
        <v>0</v>
      </c>
      <c r="O61" s="39"/>
    </row>
    <row r="62" spans="2:15" x14ac:dyDescent="0.25">
      <c r="B62" s="111"/>
      <c r="C62" s="222"/>
      <c r="D62" s="222"/>
      <c r="E62" s="222"/>
      <c r="F62" s="222"/>
      <c r="G62" s="222"/>
      <c r="H62" s="18"/>
      <c r="I62" s="107" t="s">
        <v>38</v>
      </c>
      <c r="J62" s="63"/>
      <c r="K62" s="226">
        <f>+K83+K110</f>
        <v>0</v>
      </c>
      <c r="L62" s="72">
        <f t="shared" si="7"/>
        <v>0</v>
      </c>
      <c r="M62" s="226">
        <f>+M83+M110</f>
        <v>0</v>
      </c>
      <c r="N62" s="72">
        <f t="shared" si="8"/>
        <v>0</v>
      </c>
      <c r="O62" s="39"/>
    </row>
    <row r="63" spans="2:15" x14ac:dyDescent="0.25">
      <c r="B63" s="111"/>
      <c r="C63" s="222"/>
      <c r="D63" s="222"/>
      <c r="E63" s="222"/>
      <c r="F63" s="222"/>
      <c r="G63" s="222"/>
      <c r="H63" s="18"/>
      <c r="I63" s="133" t="s">
        <v>3</v>
      </c>
      <c r="J63" s="74"/>
      <c r="K63" s="145">
        <f>SUM(K57:K62)</f>
        <v>4.3151400000000003E-3</v>
      </c>
      <c r="L63" s="146">
        <f t="shared" si="7"/>
        <v>1</v>
      </c>
      <c r="M63" s="145">
        <f>SUM(M57:M62)</f>
        <v>6.72092E-3</v>
      </c>
      <c r="N63" s="146">
        <f t="shared" si="8"/>
        <v>1</v>
      </c>
      <c r="O63" s="39"/>
    </row>
    <row r="64" spans="2:15" x14ac:dyDescent="0.25">
      <c r="B64" s="111"/>
      <c r="C64" s="222"/>
      <c r="D64" s="222"/>
      <c r="E64" s="222"/>
      <c r="F64" s="222"/>
      <c r="G64" s="222"/>
      <c r="H64" s="10"/>
      <c r="I64" s="269" t="s">
        <v>61</v>
      </c>
      <c r="J64" s="269"/>
      <c r="K64" s="269"/>
      <c r="L64" s="269"/>
      <c r="M64" s="269"/>
      <c r="N64" s="269"/>
      <c r="O64" s="39"/>
    </row>
    <row r="65" spans="2:15" x14ac:dyDescent="0.25">
      <c r="B65" s="111"/>
      <c r="C65" s="222"/>
      <c r="D65" s="222"/>
      <c r="E65" s="222"/>
      <c r="F65" s="222"/>
      <c r="G65" s="222"/>
      <c r="H65" s="18"/>
      <c r="I65" s="18"/>
      <c r="J65" s="18"/>
      <c r="K65" s="18"/>
      <c r="L65" s="35"/>
      <c r="M65" s="35"/>
      <c r="N65" s="35"/>
      <c r="O65" s="39"/>
    </row>
    <row r="66" spans="2:15" x14ac:dyDescent="0.25">
      <c r="B66" s="113"/>
      <c r="C66" s="114"/>
      <c r="D66" s="114"/>
      <c r="E66" s="114"/>
      <c r="F66" s="114"/>
      <c r="G66" s="114"/>
      <c r="H66" s="115"/>
      <c r="I66" s="115"/>
      <c r="J66" s="115"/>
      <c r="K66" s="115"/>
      <c r="L66" s="41"/>
      <c r="M66" s="41"/>
      <c r="N66" s="41"/>
      <c r="O66" s="42"/>
    </row>
    <row r="67" spans="2:15" x14ac:dyDescent="0.25">
      <c r="B67" s="112"/>
      <c r="C67" s="112"/>
      <c r="D67" s="112"/>
      <c r="E67" s="112"/>
      <c r="F67" s="112"/>
      <c r="G67" s="112"/>
      <c r="H67" s="116"/>
      <c r="I67" s="116"/>
      <c r="J67" s="116"/>
      <c r="K67" s="116"/>
      <c r="L67" s="35"/>
      <c r="M67" s="35"/>
      <c r="N67" s="35"/>
      <c r="O67" s="35"/>
    </row>
    <row r="68" spans="2:15" x14ac:dyDescent="0.25">
      <c r="B68" s="112"/>
      <c r="C68" s="112"/>
      <c r="D68" s="112"/>
      <c r="E68" s="112"/>
      <c r="F68" s="112"/>
      <c r="G68" s="112"/>
      <c r="H68" s="116"/>
      <c r="I68" s="116"/>
      <c r="J68" s="116"/>
      <c r="K68" s="116"/>
      <c r="L68" s="35"/>
      <c r="M68" s="35"/>
      <c r="N68" s="35"/>
      <c r="O68" s="35"/>
    </row>
    <row r="69" spans="2:15" x14ac:dyDescent="0.25">
      <c r="B69" s="152" t="s">
        <v>64</v>
      </c>
      <c r="C69" s="153"/>
      <c r="D69" s="153"/>
      <c r="E69" s="153"/>
      <c r="F69" s="153"/>
      <c r="G69" s="153"/>
      <c r="H69" s="110"/>
      <c r="I69" s="110"/>
      <c r="J69" s="110"/>
      <c r="K69" s="110"/>
      <c r="L69" s="117"/>
      <c r="M69" s="117"/>
      <c r="N69" s="117"/>
      <c r="O69" s="118"/>
    </row>
    <row r="70" spans="2:15" x14ac:dyDescent="0.25">
      <c r="B70" s="149" t="s">
        <v>63</v>
      </c>
      <c r="C70" s="150"/>
      <c r="D70" s="150"/>
      <c r="E70" s="151"/>
      <c r="F70" s="151"/>
      <c r="G70" s="151"/>
      <c r="H70" s="116"/>
      <c r="I70" s="116"/>
      <c r="J70" s="116"/>
      <c r="K70" s="116"/>
      <c r="L70" s="35"/>
      <c r="M70" s="35"/>
      <c r="N70" s="35"/>
      <c r="O70" s="39"/>
    </row>
    <row r="71" spans="2:15" x14ac:dyDescent="0.25">
      <c r="B71" s="27" t="s">
        <v>17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9"/>
    </row>
    <row r="72" spans="2:15" x14ac:dyDescent="0.25">
      <c r="B72" s="105" t="s">
        <v>18</v>
      </c>
      <c r="C72" s="60"/>
      <c r="D72" s="61"/>
      <c r="E72" s="44">
        <v>2016</v>
      </c>
      <c r="F72" s="44" t="s">
        <v>19</v>
      </c>
      <c r="G72" s="44">
        <v>2017</v>
      </c>
      <c r="H72" s="44" t="s">
        <v>19</v>
      </c>
      <c r="I72" s="35"/>
      <c r="J72" s="44" t="s">
        <v>20</v>
      </c>
      <c r="K72" s="44">
        <v>2016</v>
      </c>
      <c r="L72" s="44" t="s">
        <v>19</v>
      </c>
      <c r="M72" s="44">
        <v>2017</v>
      </c>
      <c r="N72" s="44" t="s">
        <v>19</v>
      </c>
      <c r="O72" s="39"/>
    </row>
    <row r="73" spans="2:15" x14ac:dyDescent="0.25">
      <c r="B73" s="106" t="s">
        <v>21</v>
      </c>
      <c r="C73" s="62"/>
      <c r="D73" s="63"/>
      <c r="E73" s="154"/>
      <c r="F73" s="64" t="str">
        <f t="shared" ref="F73:F91" si="9">+IF(E73="","",+E73/E$92)</f>
        <v/>
      </c>
      <c r="G73" s="154"/>
      <c r="H73" s="64" t="str">
        <f t="shared" ref="H73:H91" si="10">+IF(G73="","",+G73/G$92)</f>
        <v/>
      </c>
      <c r="I73" s="35"/>
      <c r="J73" s="65" t="s">
        <v>22</v>
      </c>
      <c r="K73" s="66">
        <f>+SUM(E73:E81)</f>
        <v>1.0787100000000001E-3</v>
      </c>
      <c r="L73" s="59">
        <f>+K73/K75</f>
        <v>1.493834984108628E-4</v>
      </c>
      <c r="M73" s="66">
        <f>+SUM(G73:G81)</f>
        <v>1.6801400000000001E-3</v>
      </c>
      <c r="N73" s="59">
        <f>+M73/M75</f>
        <v>3.5903656071088476E-4</v>
      </c>
      <c r="O73" s="39"/>
    </row>
    <row r="74" spans="2:15" x14ac:dyDescent="0.25">
      <c r="B74" s="106" t="s">
        <v>23</v>
      </c>
      <c r="C74" s="62"/>
      <c r="D74" s="63"/>
      <c r="E74" s="154"/>
      <c r="F74" s="64" t="str">
        <f t="shared" si="9"/>
        <v/>
      </c>
      <c r="G74" s="154"/>
      <c r="H74" s="64" t="str">
        <f t="shared" si="10"/>
        <v/>
      </c>
      <c r="I74" s="35"/>
      <c r="J74" s="58" t="s">
        <v>1</v>
      </c>
      <c r="K74" s="66">
        <f>+SUM(E82:E91)</f>
        <v>7.22</v>
      </c>
      <c r="L74" s="59">
        <f>+K74/K75</f>
        <v>0.99985061650158913</v>
      </c>
      <c r="M74" s="66">
        <f>+SUM(G82:G91)</f>
        <v>4.677899</v>
      </c>
      <c r="N74" s="59">
        <f>+M74/M75</f>
        <v>0.99964096343928899</v>
      </c>
      <c r="O74" s="39"/>
    </row>
    <row r="75" spans="2:15" x14ac:dyDescent="0.25">
      <c r="B75" s="106" t="s">
        <v>24</v>
      </c>
      <c r="C75" s="62"/>
      <c r="D75" s="63"/>
      <c r="E75" s="154"/>
      <c r="F75" s="64" t="str">
        <f t="shared" si="9"/>
        <v/>
      </c>
      <c r="G75" s="154"/>
      <c r="H75" s="64" t="str">
        <f t="shared" si="10"/>
        <v/>
      </c>
      <c r="I75" s="35"/>
      <c r="J75" s="67" t="s">
        <v>3</v>
      </c>
      <c r="K75" s="68">
        <f>SUM(K73:K74)</f>
        <v>7.2210787099999996</v>
      </c>
      <c r="L75" s="69">
        <f>+L74+L73</f>
        <v>1</v>
      </c>
      <c r="M75" s="68">
        <f>SUM(M73:M74)</f>
        <v>4.6795791400000004</v>
      </c>
      <c r="N75" s="69">
        <f>+N74+N73</f>
        <v>0.99999999999999989</v>
      </c>
      <c r="O75" s="39"/>
    </row>
    <row r="76" spans="2:15" x14ac:dyDescent="0.25">
      <c r="B76" s="106" t="s">
        <v>25</v>
      </c>
      <c r="C76" s="62"/>
      <c r="D76" s="63"/>
      <c r="E76" s="154">
        <v>1.0787100000000001E-3</v>
      </c>
      <c r="F76" s="64">
        <f t="shared" si="9"/>
        <v>1.493834984108628E-4</v>
      </c>
      <c r="G76" s="154">
        <v>1.6801400000000001E-3</v>
      </c>
      <c r="H76" s="64">
        <f t="shared" si="10"/>
        <v>3.5903656071088476E-4</v>
      </c>
      <c r="I76" s="35"/>
      <c r="J76" s="35"/>
      <c r="K76" s="35"/>
      <c r="L76" s="35"/>
      <c r="M76" s="35"/>
      <c r="N76" s="35"/>
      <c r="O76" s="39"/>
    </row>
    <row r="77" spans="2:15" x14ac:dyDescent="0.25">
      <c r="B77" s="106" t="s">
        <v>26</v>
      </c>
      <c r="C77" s="62"/>
      <c r="D77" s="63"/>
      <c r="E77" s="154"/>
      <c r="F77" s="64" t="str">
        <f t="shared" si="9"/>
        <v/>
      </c>
      <c r="G77" s="154"/>
      <c r="H77" s="64" t="str">
        <f t="shared" si="10"/>
        <v/>
      </c>
      <c r="I77" s="35"/>
      <c r="J77" s="35"/>
      <c r="K77" s="112"/>
      <c r="L77" s="112"/>
      <c r="M77" s="35"/>
      <c r="N77" s="35"/>
      <c r="O77" s="39"/>
    </row>
    <row r="78" spans="2:15" x14ac:dyDescent="0.25">
      <c r="B78" s="106" t="s">
        <v>27</v>
      </c>
      <c r="C78" s="62"/>
      <c r="D78" s="63"/>
      <c r="E78" s="154"/>
      <c r="F78" s="64" t="str">
        <f t="shared" si="9"/>
        <v/>
      </c>
      <c r="G78" s="154"/>
      <c r="H78" s="64" t="str">
        <f t="shared" si="10"/>
        <v/>
      </c>
      <c r="I78" s="35"/>
      <c r="J78" s="70" t="s">
        <v>28</v>
      </c>
      <c r="K78" s="44">
        <v>2016</v>
      </c>
      <c r="L78" s="44" t="s">
        <v>19</v>
      </c>
      <c r="M78" s="44">
        <v>2017</v>
      </c>
      <c r="N78" s="44" t="s">
        <v>19</v>
      </c>
      <c r="O78" s="39"/>
    </row>
    <row r="79" spans="2:15" x14ac:dyDescent="0.25">
      <c r="B79" s="107" t="s">
        <v>29</v>
      </c>
      <c r="C79" s="62"/>
      <c r="D79" s="63"/>
      <c r="E79" s="154"/>
      <c r="F79" s="64" t="str">
        <f t="shared" si="9"/>
        <v/>
      </c>
      <c r="G79" s="154"/>
      <c r="H79" s="64" t="str">
        <f t="shared" si="10"/>
        <v/>
      </c>
      <c r="I79" s="35"/>
      <c r="J79" s="71" t="s">
        <v>30</v>
      </c>
      <c r="K79" s="66">
        <f>+E73+E74</f>
        <v>0</v>
      </c>
      <c r="L79" s="59">
        <f>+K79/K$85</f>
        <v>0</v>
      </c>
      <c r="M79" s="66">
        <f>+G73+G74</f>
        <v>0</v>
      </c>
      <c r="N79" s="59">
        <f t="shared" ref="N79:N85" si="11">+M79/M$85</f>
        <v>0</v>
      </c>
      <c r="O79" s="39"/>
    </row>
    <row r="80" spans="2:15" x14ac:dyDescent="0.25">
      <c r="B80" s="106" t="s">
        <v>31</v>
      </c>
      <c r="C80" s="62"/>
      <c r="D80" s="63"/>
      <c r="E80" s="154"/>
      <c r="F80" s="64" t="str">
        <f t="shared" si="9"/>
        <v/>
      </c>
      <c r="G80" s="154"/>
      <c r="H80" s="64" t="str">
        <f t="shared" si="10"/>
        <v/>
      </c>
      <c r="I80" s="35"/>
      <c r="J80" s="71" t="s">
        <v>32</v>
      </c>
      <c r="K80" s="66">
        <f>+E75</f>
        <v>0</v>
      </c>
      <c r="L80" s="59">
        <f t="shared" ref="L80:L85" si="12">+K80/K$85</f>
        <v>0</v>
      </c>
      <c r="M80" s="66">
        <f>+G75</f>
        <v>0</v>
      </c>
      <c r="N80" s="59">
        <f t="shared" si="11"/>
        <v>0</v>
      </c>
      <c r="O80" s="39"/>
    </row>
    <row r="81" spans="2:15" x14ac:dyDescent="0.25">
      <c r="B81" s="106" t="s">
        <v>33</v>
      </c>
      <c r="C81" s="62"/>
      <c r="D81" s="63"/>
      <c r="E81" s="154"/>
      <c r="F81" s="64" t="str">
        <f t="shared" si="9"/>
        <v/>
      </c>
      <c r="G81" s="154"/>
      <c r="H81" s="64" t="str">
        <f t="shared" si="10"/>
        <v/>
      </c>
      <c r="I81" s="35"/>
      <c r="J81" s="71" t="s">
        <v>34</v>
      </c>
      <c r="K81" s="66">
        <f>+E76</f>
        <v>1.0787100000000001E-3</v>
      </c>
      <c r="L81" s="59">
        <f t="shared" si="12"/>
        <v>1</v>
      </c>
      <c r="M81" s="66">
        <f>+G76</f>
        <v>1.6801400000000001E-3</v>
      </c>
      <c r="N81" s="59">
        <f t="shared" si="11"/>
        <v>1</v>
      </c>
      <c r="O81" s="39"/>
    </row>
    <row r="82" spans="2:15" x14ac:dyDescent="0.25">
      <c r="B82" s="106" t="s">
        <v>35</v>
      </c>
      <c r="C82" s="62"/>
      <c r="D82" s="63"/>
      <c r="E82" s="154"/>
      <c r="F82" s="64" t="str">
        <f t="shared" si="9"/>
        <v/>
      </c>
      <c r="G82" s="154"/>
      <c r="H82" s="64" t="str">
        <f t="shared" si="10"/>
        <v/>
      </c>
      <c r="I82" s="35"/>
      <c r="J82" s="71" t="s">
        <v>36</v>
      </c>
      <c r="K82" s="66">
        <f>+E77+E78</f>
        <v>0</v>
      </c>
      <c r="L82" s="59">
        <f t="shared" si="12"/>
        <v>0</v>
      </c>
      <c r="M82" s="66">
        <f>+G77+G78</f>
        <v>0</v>
      </c>
      <c r="N82" s="59">
        <f t="shared" si="11"/>
        <v>0</v>
      </c>
      <c r="O82" s="39"/>
    </row>
    <row r="83" spans="2:15" x14ac:dyDescent="0.25">
      <c r="B83" s="106" t="s">
        <v>37</v>
      </c>
      <c r="C83" s="62"/>
      <c r="D83" s="63"/>
      <c r="E83" s="154"/>
      <c r="F83" s="64" t="str">
        <f t="shared" si="9"/>
        <v/>
      </c>
      <c r="G83" s="154"/>
      <c r="H83" s="64" t="str">
        <f t="shared" si="10"/>
        <v/>
      </c>
      <c r="I83" s="35"/>
      <c r="J83" s="72" t="s">
        <v>38</v>
      </c>
      <c r="K83" s="66">
        <f>+E79</f>
        <v>0</v>
      </c>
      <c r="L83" s="59">
        <f t="shared" si="12"/>
        <v>0</v>
      </c>
      <c r="M83" s="66">
        <f>+G79</f>
        <v>0</v>
      </c>
      <c r="N83" s="59">
        <f t="shared" si="11"/>
        <v>0</v>
      </c>
      <c r="O83" s="39"/>
    </row>
    <row r="84" spans="2:15" x14ac:dyDescent="0.25">
      <c r="B84" s="107" t="s">
        <v>39</v>
      </c>
      <c r="C84" s="62"/>
      <c r="D84" s="63"/>
      <c r="E84" s="154"/>
      <c r="F84" s="64" t="str">
        <f t="shared" si="9"/>
        <v/>
      </c>
      <c r="G84" s="154"/>
      <c r="H84" s="64" t="str">
        <f t="shared" si="10"/>
        <v/>
      </c>
      <c r="I84" s="35"/>
      <c r="J84" s="71" t="s">
        <v>40</v>
      </c>
      <c r="K84" s="66">
        <f>+E80+E81</f>
        <v>0</v>
      </c>
      <c r="L84" s="59">
        <f t="shared" si="12"/>
        <v>0</v>
      </c>
      <c r="M84" s="66">
        <f>+G80+G81</f>
        <v>0</v>
      </c>
      <c r="N84" s="59">
        <f t="shared" si="11"/>
        <v>0</v>
      </c>
      <c r="O84" s="39"/>
    </row>
    <row r="85" spans="2:15" x14ac:dyDescent="0.25">
      <c r="B85" s="107" t="s">
        <v>41</v>
      </c>
      <c r="C85" s="62"/>
      <c r="D85" s="63"/>
      <c r="E85" s="154"/>
      <c r="F85" s="64" t="str">
        <f t="shared" si="9"/>
        <v/>
      </c>
      <c r="G85" s="154"/>
      <c r="H85" s="64" t="str">
        <f t="shared" si="10"/>
        <v/>
      </c>
      <c r="I85" s="35"/>
      <c r="J85" s="67" t="s">
        <v>3</v>
      </c>
      <c r="K85" s="68">
        <f>SUM(K79:K84)</f>
        <v>1.0787100000000001E-3</v>
      </c>
      <c r="L85" s="69">
        <f t="shared" si="12"/>
        <v>1</v>
      </c>
      <c r="M85" s="68">
        <f>SUM(M79:M84)</f>
        <v>1.6801400000000001E-3</v>
      </c>
      <c r="N85" s="69">
        <f t="shared" si="11"/>
        <v>1</v>
      </c>
      <c r="O85" s="39"/>
    </row>
    <row r="86" spans="2:15" x14ac:dyDescent="0.25">
      <c r="B86" s="106" t="s">
        <v>42</v>
      </c>
      <c r="C86" s="62"/>
      <c r="D86" s="63"/>
      <c r="E86" s="154"/>
      <c r="F86" s="64" t="str">
        <f t="shared" si="9"/>
        <v/>
      </c>
      <c r="G86" s="154"/>
      <c r="H86" s="64" t="str">
        <f t="shared" si="10"/>
        <v/>
      </c>
      <c r="I86" s="35"/>
      <c r="J86" s="35"/>
      <c r="K86" s="35"/>
      <c r="L86" s="35"/>
      <c r="M86" s="35"/>
      <c r="N86" s="35"/>
      <c r="O86" s="39"/>
    </row>
    <row r="87" spans="2:15" x14ac:dyDescent="0.25">
      <c r="B87" s="106" t="s">
        <v>43</v>
      </c>
      <c r="C87" s="62"/>
      <c r="D87" s="63"/>
      <c r="E87" s="154"/>
      <c r="F87" s="64" t="str">
        <f t="shared" si="9"/>
        <v/>
      </c>
      <c r="G87" s="154"/>
      <c r="H87" s="64" t="str">
        <f t="shared" si="10"/>
        <v/>
      </c>
      <c r="I87" s="35"/>
      <c r="J87" s="35"/>
      <c r="K87" s="35"/>
      <c r="L87" s="35"/>
      <c r="M87" s="35"/>
      <c r="N87" s="35"/>
      <c r="O87" s="39"/>
    </row>
    <row r="88" spans="2:15" x14ac:dyDescent="0.25">
      <c r="B88" s="106" t="s">
        <v>44</v>
      </c>
      <c r="C88" s="62"/>
      <c r="D88" s="63"/>
      <c r="E88" s="154">
        <v>7.22</v>
      </c>
      <c r="F88" s="64">
        <f t="shared" si="9"/>
        <v>0.99985061650158913</v>
      </c>
      <c r="G88" s="154">
        <v>4.677899</v>
      </c>
      <c r="H88" s="64">
        <f t="shared" si="10"/>
        <v>0.99964096343928899</v>
      </c>
      <c r="I88" s="35"/>
      <c r="J88" s="35"/>
      <c r="K88" s="35"/>
      <c r="L88" s="35"/>
      <c r="M88" s="35"/>
      <c r="N88" s="35"/>
      <c r="O88" s="39"/>
    </row>
    <row r="89" spans="2:15" x14ac:dyDescent="0.25">
      <c r="B89" s="106" t="s">
        <v>45</v>
      </c>
      <c r="C89" s="62"/>
      <c r="D89" s="63"/>
      <c r="E89" s="154"/>
      <c r="F89" s="64" t="str">
        <f t="shared" si="9"/>
        <v/>
      </c>
      <c r="G89" s="154"/>
      <c r="H89" s="64" t="str">
        <f t="shared" si="10"/>
        <v/>
      </c>
      <c r="I89" s="35"/>
      <c r="J89" s="35"/>
      <c r="K89" s="35"/>
      <c r="L89" s="35"/>
      <c r="M89" s="35"/>
      <c r="N89" s="35"/>
      <c r="O89" s="39"/>
    </row>
    <row r="90" spans="2:15" x14ac:dyDescent="0.25">
      <c r="B90" s="106" t="s">
        <v>46</v>
      </c>
      <c r="C90" s="62"/>
      <c r="D90" s="63"/>
      <c r="E90" s="154"/>
      <c r="F90" s="64" t="str">
        <f t="shared" si="9"/>
        <v/>
      </c>
      <c r="G90" s="154"/>
      <c r="H90" s="64" t="str">
        <f t="shared" si="10"/>
        <v/>
      </c>
      <c r="I90" s="35"/>
      <c r="J90" s="35"/>
      <c r="K90" s="35"/>
      <c r="L90" s="35"/>
      <c r="M90" s="35"/>
      <c r="N90" s="35"/>
      <c r="O90" s="39"/>
    </row>
    <row r="91" spans="2:15" x14ac:dyDescent="0.25">
      <c r="B91" s="106" t="s">
        <v>47</v>
      </c>
      <c r="C91" s="62"/>
      <c r="D91" s="63"/>
      <c r="E91" s="154"/>
      <c r="F91" s="64" t="str">
        <f t="shared" si="9"/>
        <v/>
      </c>
      <c r="G91" s="154"/>
      <c r="H91" s="64" t="str">
        <f t="shared" si="10"/>
        <v/>
      </c>
      <c r="I91" s="35"/>
      <c r="J91" s="35"/>
      <c r="K91" s="35"/>
      <c r="L91" s="35"/>
      <c r="M91" s="35"/>
      <c r="N91" s="35"/>
      <c r="O91" s="39"/>
    </row>
    <row r="92" spans="2:15" x14ac:dyDescent="0.25">
      <c r="B92" s="108" t="s">
        <v>48</v>
      </c>
      <c r="C92" s="73"/>
      <c r="D92" s="74"/>
      <c r="E92" s="68">
        <f>SUM(E73:E91)</f>
        <v>7.2210787099999996</v>
      </c>
      <c r="F92" s="75">
        <f>SUM(F73:F91)</f>
        <v>1</v>
      </c>
      <c r="G92" s="132">
        <f>SUM(G73:G91)</f>
        <v>4.6795791400000004</v>
      </c>
      <c r="H92" s="75">
        <f>SUM(H73:H91)</f>
        <v>0.99999999999999989</v>
      </c>
      <c r="I92" s="35"/>
      <c r="J92" s="35"/>
      <c r="K92" s="35"/>
      <c r="L92" s="35"/>
      <c r="M92" s="35"/>
      <c r="N92" s="35"/>
      <c r="O92" s="39"/>
    </row>
    <row r="93" spans="2:15" x14ac:dyDescent="0.25">
      <c r="B93" s="268" t="s">
        <v>59</v>
      </c>
      <c r="C93" s="269"/>
      <c r="D93" s="269"/>
      <c r="E93" s="269"/>
      <c r="F93" s="269"/>
      <c r="G93" s="269"/>
      <c r="H93" s="269"/>
      <c r="I93" s="35"/>
      <c r="J93" s="35"/>
      <c r="K93" s="35"/>
      <c r="L93" s="35"/>
      <c r="M93" s="35"/>
      <c r="N93" s="35"/>
      <c r="O93" s="39"/>
    </row>
    <row r="94" spans="2:15" x14ac:dyDescent="0.25">
      <c r="B94" s="38"/>
      <c r="C94" s="119"/>
      <c r="D94" s="119"/>
      <c r="E94" s="119"/>
      <c r="F94" s="119"/>
      <c r="G94" s="119"/>
      <c r="H94" s="35"/>
      <c r="I94" s="35"/>
      <c r="J94" s="35"/>
      <c r="K94" s="35"/>
      <c r="L94" s="35"/>
      <c r="M94" s="35"/>
      <c r="N94" s="35"/>
      <c r="O94" s="39"/>
    </row>
    <row r="95" spans="2:15" x14ac:dyDescent="0.25">
      <c r="B95" s="38"/>
      <c r="C95" s="119"/>
      <c r="D95" s="119"/>
      <c r="E95" s="119"/>
      <c r="F95" s="119"/>
      <c r="G95" s="119"/>
      <c r="H95" s="35"/>
      <c r="I95" s="35"/>
      <c r="J95" s="35"/>
      <c r="K95" s="35"/>
      <c r="L95" s="35"/>
      <c r="M95" s="35"/>
      <c r="N95" s="35"/>
      <c r="O95" s="39"/>
    </row>
    <row r="96" spans="2:15" x14ac:dyDescent="0.25">
      <c r="B96" s="38"/>
      <c r="C96" s="119"/>
      <c r="D96" s="119"/>
      <c r="E96" s="119"/>
      <c r="F96" s="119"/>
      <c r="G96" s="119"/>
      <c r="H96" s="35"/>
      <c r="I96" s="35"/>
      <c r="J96" s="35"/>
      <c r="K96" s="35"/>
      <c r="L96" s="35"/>
      <c r="M96" s="35"/>
      <c r="N96" s="35"/>
      <c r="O96" s="39"/>
    </row>
    <row r="97" spans="2:15" x14ac:dyDescent="0.25">
      <c r="B97" s="148" t="s">
        <v>62</v>
      </c>
      <c r="C97" s="25"/>
      <c r="D97" s="25"/>
      <c r="E97" s="25"/>
      <c r="F97" s="25"/>
      <c r="G97" s="25"/>
      <c r="H97" s="35"/>
      <c r="I97" s="35"/>
      <c r="J97" s="35"/>
      <c r="K97" s="35"/>
      <c r="L97" s="35"/>
      <c r="M97" s="35"/>
      <c r="N97" s="35"/>
      <c r="O97" s="39"/>
    </row>
    <row r="98" spans="2:15" x14ac:dyDescent="0.25">
      <c r="B98" s="27" t="s">
        <v>17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9"/>
    </row>
    <row r="99" spans="2:15" x14ac:dyDescent="0.25">
      <c r="B99" s="105" t="s">
        <v>18</v>
      </c>
      <c r="C99" s="60"/>
      <c r="D99" s="61"/>
      <c r="E99" s="44">
        <v>2016</v>
      </c>
      <c r="F99" s="44" t="s">
        <v>19</v>
      </c>
      <c r="G99" s="44">
        <v>2017</v>
      </c>
      <c r="H99" s="44" t="s">
        <v>19</v>
      </c>
      <c r="I99" s="120"/>
      <c r="J99" s="44" t="s">
        <v>20</v>
      </c>
      <c r="K99" s="44">
        <v>2016</v>
      </c>
      <c r="L99" s="44" t="s">
        <v>19</v>
      </c>
      <c r="M99" s="44">
        <v>2017</v>
      </c>
      <c r="N99" s="44" t="s">
        <v>19</v>
      </c>
      <c r="O99" s="121"/>
    </row>
    <row r="100" spans="2:15" x14ac:dyDescent="0.25">
      <c r="B100" s="106" t="s">
        <v>21</v>
      </c>
      <c r="C100" s="62"/>
      <c r="D100" s="63"/>
      <c r="E100" s="154"/>
      <c r="F100" s="64" t="str">
        <f>+IF(E100="","",+E100/E$119)</f>
        <v/>
      </c>
      <c r="G100" s="154"/>
      <c r="H100" s="64" t="str">
        <f>+IF(G100="","",+G100/G$119)</f>
        <v/>
      </c>
      <c r="I100" s="122"/>
      <c r="J100" s="65" t="s">
        <v>22</v>
      </c>
      <c r="K100" s="66">
        <f>+SUM(E100:E107)</f>
        <v>3.2364299999999998E-3</v>
      </c>
      <c r="L100" s="59">
        <f>+K100/K102</f>
        <v>8.696263422669613E-5</v>
      </c>
      <c r="M100" s="66">
        <f>+SUM(G100:G107)</f>
        <v>5.0407799999999999E-3</v>
      </c>
      <c r="N100" s="59">
        <f>+M100/M102</f>
        <v>7.706953990251586E-5</v>
      </c>
      <c r="O100" s="123"/>
    </row>
    <row r="101" spans="2:15" x14ac:dyDescent="0.25">
      <c r="B101" s="106" t="s">
        <v>23</v>
      </c>
      <c r="C101" s="62"/>
      <c r="D101" s="63"/>
      <c r="E101" s="154"/>
      <c r="F101" s="64" t="str">
        <f t="shared" ref="F101:H119" si="13">+IF(E101="","",+E101/E$119)</f>
        <v/>
      </c>
      <c r="G101" s="154"/>
      <c r="H101" s="64" t="str">
        <f t="shared" si="13"/>
        <v/>
      </c>
      <c r="I101" s="122"/>
      <c r="J101" s="58" t="s">
        <v>1</v>
      </c>
      <c r="K101" s="66">
        <f>+SUM(E108:E118)</f>
        <v>37.213092500000002</v>
      </c>
      <c r="L101" s="59">
        <f>+K101/K102</f>
        <v>0.99991303736577331</v>
      </c>
      <c r="M101" s="66">
        <f>+SUM(G108:G118)</f>
        <v>65.400565719999989</v>
      </c>
      <c r="N101" s="59">
        <f>+M101/M102</f>
        <v>0.9999229304600975</v>
      </c>
      <c r="O101" s="123"/>
    </row>
    <row r="102" spans="2:15" x14ac:dyDescent="0.25">
      <c r="B102" s="106" t="s">
        <v>24</v>
      </c>
      <c r="C102" s="62"/>
      <c r="D102" s="63"/>
      <c r="E102" s="154"/>
      <c r="F102" s="64" t="str">
        <f t="shared" si="13"/>
        <v/>
      </c>
      <c r="G102" s="154"/>
      <c r="H102" s="64" t="str">
        <f t="shared" si="13"/>
        <v/>
      </c>
      <c r="I102" s="122"/>
      <c r="J102" s="67" t="s">
        <v>3</v>
      </c>
      <c r="K102" s="68">
        <f>SUM(K100:K101)</f>
        <v>37.216328930000003</v>
      </c>
      <c r="L102" s="69">
        <f>+L101+L100</f>
        <v>1</v>
      </c>
      <c r="M102" s="68">
        <f>SUM(M100:M101)</f>
        <v>65.40560649999999</v>
      </c>
      <c r="N102" s="69">
        <f>+N101+N100</f>
        <v>1</v>
      </c>
      <c r="O102" s="123"/>
    </row>
    <row r="103" spans="2:15" x14ac:dyDescent="0.25">
      <c r="B103" s="106" t="s">
        <v>25</v>
      </c>
      <c r="C103" s="62"/>
      <c r="D103" s="63"/>
      <c r="E103" s="154">
        <v>3.2364299999999998E-3</v>
      </c>
      <c r="F103" s="64">
        <f t="shared" si="13"/>
        <v>8.696263422669613E-5</v>
      </c>
      <c r="G103" s="154">
        <v>5.0407799999999999E-3</v>
      </c>
      <c r="H103" s="64">
        <f t="shared" si="13"/>
        <v>7.706953990251586E-5</v>
      </c>
      <c r="I103" s="122"/>
      <c r="J103" s="35"/>
      <c r="K103" s="35"/>
      <c r="L103" s="35"/>
      <c r="M103" s="35"/>
      <c r="N103" s="35"/>
      <c r="O103" s="123"/>
    </row>
    <row r="104" spans="2:15" x14ac:dyDescent="0.25">
      <c r="B104" s="106" t="s">
        <v>26</v>
      </c>
      <c r="C104" s="62"/>
      <c r="D104" s="63"/>
      <c r="E104" s="154"/>
      <c r="F104" s="64" t="str">
        <f t="shared" si="13"/>
        <v/>
      </c>
      <c r="G104" s="154"/>
      <c r="H104" s="64" t="str">
        <f t="shared" si="13"/>
        <v/>
      </c>
      <c r="I104" s="25"/>
      <c r="J104" s="35"/>
      <c r="K104" s="112"/>
      <c r="L104" s="112"/>
      <c r="M104" s="35"/>
      <c r="N104" s="35"/>
      <c r="O104" s="24"/>
    </row>
    <row r="105" spans="2:15" x14ac:dyDescent="0.25">
      <c r="B105" s="106" t="s">
        <v>27</v>
      </c>
      <c r="C105" s="62"/>
      <c r="D105" s="63"/>
      <c r="E105" s="154"/>
      <c r="F105" s="64" t="str">
        <f t="shared" si="13"/>
        <v/>
      </c>
      <c r="G105" s="154"/>
      <c r="H105" s="64" t="str">
        <f t="shared" si="13"/>
        <v/>
      </c>
      <c r="I105" s="35"/>
      <c r="J105" s="70" t="s">
        <v>28</v>
      </c>
      <c r="K105" s="44">
        <v>2016</v>
      </c>
      <c r="L105" s="44" t="s">
        <v>19</v>
      </c>
      <c r="M105" s="44">
        <v>2017</v>
      </c>
      <c r="N105" s="44" t="s">
        <v>19</v>
      </c>
      <c r="O105" s="39"/>
    </row>
    <row r="106" spans="2:15" x14ac:dyDescent="0.25">
      <c r="B106" s="106" t="s">
        <v>31</v>
      </c>
      <c r="C106" s="62"/>
      <c r="D106" s="63"/>
      <c r="E106" s="154"/>
      <c r="F106" s="64" t="str">
        <f t="shared" si="13"/>
        <v/>
      </c>
      <c r="G106" s="154"/>
      <c r="H106" s="64" t="str">
        <f t="shared" si="13"/>
        <v/>
      </c>
      <c r="I106" s="35"/>
      <c r="J106" s="71" t="s">
        <v>30</v>
      </c>
      <c r="K106" s="66">
        <f>+E100+E101</f>
        <v>0</v>
      </c>
      <c r="L106" s="59">
        <f t="shared" ref="L106:L107" si="14">+K106/K$112</f>
        <v>0</v>
      </c>
      <c r="M106" s="66">
        <f>+G100+G101</f>
        <v>0</v>
      </c>
      <c r="N106" s="59">
        <f t="shared" ref="N106" si="15">+M106/M$112</f>
        <v>0</v>
      </c>
      <c r="O106" s="39"/>
    </row>
    <row r="107" spans="2:15" x14ac:dyDescent="0.25">
      <c r="B107" s="106" t="s">
        <v>33</v>
      </c>
      <c r="C107" s="62"/>
      <c r="D107" s="63"/>
      <c r="E107" s="154"/>
      <c r="F107" s="64" t="str">
        <f t="shared" si="13"/>
        <v/>
      </c>
      <c r="G107" s="154"/>
      <c r="H107" s="64" t="str">
        <f t="shared" si="13"/>
        <v/>
      </c>
      <c r="I107" s="120"/>
      <c r="J107" s="71" t="s">
        <v>32</v>
      </c>
      <c r="K107" s="66">
        <f>+E102</f>
        <v>0</v>
      </c>
      <c r="L107" s="59">
        <f t="shared" si="14"/>
        <v>0</v>
      </c>
      <c r="M107" s="66">
        <f>+G102</f>
        <v>0</v>
      </c>
      <c r="N107" s="59">
        <f>+M107/M$112</f>
        <v>0</v>
      </c>
      <c r="O107" s="121"/>
    </row>
    <row r="108" spans="2:15" x14ac:dyDescent="0.25">
      <c r="B108" s="106" t="s">
        <v>65</v>
      </c>
      <c r="C108" s="62"/>
      <c r="D108" s="63"/>
      <c r="E108" s="154"/>
      <c r="F108" s="64" t="str">
        <f t="shared" si="13"/>
        <v/>
      </c>
      <c r="G108" s="154">
        <v>10.826136</v>
      </c>
      <c r="H108" s="64">
        <f t="shared" si="13"/>
        <v>0.16552305802714332</v>
      </c>
      <c r="I108" s="116"/>
      <c r="J108" s="71" t="s">
        <v>34</v>
      </c>
      <c r="K108" s="66">
        <f>+E103</f>
        <v>3.2364299999999998E-3</v>
      </c>
      <c r="L108" s="59">
        <f>+K108/K$112</f>
        <v>1</v>
      </c>
      <c r="M108" s="66">
        <f>+G103</f>
        <v>5.0407799999999999E-3</v>
      </c>
      <c r="N108" s="59">
        <f t="shared" ref="N108:N112" si="16">+M108/M$112</f>
        <v>1</v>
      </c>
      <c r="O108" s="124"/>
    </row>
    <row r="109" spans="2:15" x14ac:dyDescent="0.25">
      <c r="B109" s="107" t="s">
        <v>39</v>
      </c>
      <c r="C109" s="62"/>
      <c r="D109" s="63"/>
      <c r="E109" s="154"/>
      <c r="F109" s="64" t="str">
        <f t="shared" si="13"/>
        <v/>
      </c>
      <c r="G109" s="154"/>
      <c r="H109" s="64" t="str">
        <f t="shared" si="13"/>
        <v/>
      </c>
      <c r="I109" s="116"/>
      <c r="J109" s="71" t="s">
        <v>36</v>
      </c>
      <c r="K109" s="66">
        <f>+E104+E105</f>
        <v>0</v>
      </c>
      <c r="L109" s="59">
        <f t="shared" ref="L109:L112" si="17">+K109/K$112</f>
        <v>0</v>
      </c>
      <c r="M109" s="66">
        <f>+G104+G105</f>
        <v>0</v>
      </c>
      <c r="N109" s="59">
        <f t="shared" si="16"/>
        <v>0</v>
      </c>
      <c r="O109" s="124"/>
    </row>
    <row r="110" spans="2:15" x14ac:dyDescent="0.25">
      <c r="B110" s="107" t="s">
        <v>41</v>
      </c>
      <c r="C110" s="62"/>
      <c r="D110" s="63"/>
      <c r="E110" s="154"/>
      <c r="F110" s="64" t="str">
        <f t="shared" si="13"/>
        <v/>
      </c>
      <c r="G110" s="154"/>
      <c r="H110" s="64" t="str">
        <f t="shared" si="13"/>
        <v/>
      </c>
      <c r="I110" s="116"/>
      <c r="J110" s="72" t="s">
        <v>38</v>
      </c>
      <c r="K110" s="66"/>
      <c r="L110" s="59">
        <f t="shared" si="17"/>
        <v>0</v>
      </c>
      <c r="M110" s="66"/>
      <c r="N110" s="59">
        <f t="shared" si="16"/>
        <v>0</v>
      </c>
      <c r="O110" s="124"/>
    </row>
    <row r="111" spans="2:15" x14ac:dyDescent="0.25">
      <c r="B111" s="106" t="s">
        <v>49</v>
      </c>
      <c r="C111" s="62"/>
      <c r="D111" s="63"/>
      <c r="E111" s="154"/>
      <c r="F111" s="64" t="str">
        <f t="shared" si="13"/>
        <v/>
      </c>
      <c r="G111" s="154"/>
      <c r="H111" s="64" t="str">
        <f t="shared" si="13"/>
        <v/>
      </c>
      <c r="I111" s="25"/>
      <c r="J111" s="71" t="s">
        <v>40</v>
      </c>
      <c r="K111" s="66">
        <f>+E107+E106</f>
        <v>0</v>
      </c>
      <c r="L111" s="59">
        <f t="shared" si="17"/>
        <v>0</v>
      </c>
      <c r="M111" s="66">
        <f>+G107+G106</f>
        <v>0</v>
      </c>
      <c r="N111" s="59">
        <f t="shared" si="16"/>
        <v>0</v>
      </c>
      <c r="O111" s="24"/>
    </row>
    <row r="112" spans="2:15" x14ac:dyDescent="0.25">
      <c r="B112" s="106" t="s">
        <v>43</v>
      </c>
      <c r="C112" s="62"/>
      <c r="D112" s="63"/>
      <c r="E112" s="154">
        <v>2.767919</v>
      </c>
      <c r="F112" s="64">
        <f t="shared" si="13"/>
        <v>7.4373778381155331E-2</v>
      </c>
      <c r="G112" s="154">
        <v>16.862941550000002</v>
      </c>
      <c r="H112" s="64">
        <f t="shared" si="13"/>
        <v>0.25782104092253932</v>
      </c>
      <c r="I112" s="35"/>
      <c r="J112" s="67" t="s">
        <v>3</v>
      </c>
      <c r="K112" s="68">
        <f>SUM(K106:K111)</f>
        <v>3.2364299999999998E-3</v>
      </c>
      <c r="L112" s="69">
        <f t="shared" si="17"/>
        <v>1</v>
      </c>
      <c r="M112" s="68">
        <f>SUM(M106:M111)</f>
        <v>5.0407799999999999E-3</v>
      </c>
      <c r="N112" s="69">
        <f t="shared" si="16"/>
        <v>1</v>
      </c>
      <c r="O112" s="125"/>
    </row>
    <row r="113" spans="2:15" x14ac:dyDescent="0.25">
      <c r="B113" s="107" t="s">
        <v>44</v>
      </c>
      <c r="C113" s="62"/>
      <c r="D113" s="63"/>
      <c r="E113" s="154"/>
      <c r="F113" s="64" t="str">
        <f t="shared" si="13"/>
        <v/>
      </c>
      <c r="G113" s="154"/>
      <c r="H113" s="64" t="str">
        <f t="shared" si="13"/>
        <v/>
      </c>
      <c r="I113" s="35"/>
      <c r="J113" s="35"/>
      <c r="K113" s="35"/>
      <c r="L113" s="35"/>
      <c r="M113" s="35"/>
      <c r="N113" s="35"/>
      <c r="O113" s="39"/>
    </row>
    <row r="114" spans="2:15" x14ac:dyDescent="0.25">
      <c r="B114" s="106" t="s">
        <v>50</v>
      </c>
      <c r="C114" s="62"/>
      <c r="D114" s="63"/>
      <c r="E114" s="154">
        <v>0.49699900000000002</v>
      </c>
      <c r="F114" s="64">
        <f t="shared" si="13"/>
        <v>1.3354326294106085E-2</v>
      </c>
      <c r="G114" s="154">
        <v>7.5579020000000003</v>
      </c>
      <c r="H114" s="64">
        <f t="shared" si="13"/>
        <v>0.11555434471813975</v>
      </c>
      <c r="I114" s="35"/>
      <c r="J114" s="35"/>
      <c r="K114" s="35"/>
      <c r="L114" s="35"/>
      <c r="M114" s="35"/>
      <c r="N114" s="35"/>
      <c r="O114" s="39"/>
    </row>
    <row r="115" spans="2:15" x14ac:dyDescent="0.25">
      <c r="B115" s="106" t="s">
        <v>51</v>
      </c>
      <c r="C115" s="62"/>
      <c r="D115" s="63"/>
      <c r="E115" s="154">
        <v>33.947738999999999</v>
      </c>
      <c r="F115" s="64">
        <f t="shared" si="13"/>
        <v>0.91217323083778956</v>
      </c>
      <c r="G115" s="154">
        <v>29.898910999999998</v>
      </c>
      <c r="H115" s="64">
        <f t="shared" si="13"/>
        <v>0.45713070484255813</v>
      </c>
      <c r="I115" s="35"/>
      <c r="J115" s="35"/>
      <c r="K115" s="35"/>
      <c r="L115" s="35"/>
      <c r="M115" s="35"/>
      <c r="N115" s="35"/>
      <c r="O115" s="39"/>
    </row>
    <row r="116" spans="2:15" x14ac:dyDescent="0.25">
      <c r="B116" s="106" t="s">
        <v>45</v>
      </c>
      <c r="C116" s="62"/>
      <c r="D116" s="63"/>
      <c r="E116" s="154"/>
      <c r="F116" s="64" t="str">
        <f t="shared" si="13"/>
        <v/>
      </c>
      <c r="G116" s="154"/>
      <c r="H116" s="64" t="str">
        <f t="shared" si="13"/>
        <v/>
      </c>
      <c r="I116" s="35"/>
      <c r="J116" s="35"/>
      <c r="K116" s="35"/>
      <c r="L116" s="35"/>
      <c r="M116" s="35"/>
      <c r="N116" s="35"/>
      <c r="O116" s="39"/>
    </row>
    <row r="117" spans="2:15" x14ac:dyDescent="0.25">
      <c r="B117" s="106" t="s">
        <v>46</v>
      </c>
      <c r="C117" s="62"/>
      <c r="D117" s="63"/>
      <c r="E117" s="154">
        <v>4.3550000000000001E-4</v>
      </c>
      <c r="F117" s="64">
        <f t="shared" si="13"/>
        <v>1.1701852722205074E-5</v>
      </c>
      <c r="G117" s="154">
        <v>0.25467517000000001</v>
      </c>
      <c r="H117" s="64">
        <f t="shared" si="13"/>
        <v>3.8937819497171094E-3</v>
      </c>
      <c r="I117" s="35"/>
      <c r="J117" s="35"/>
      <c r="K117" s="35"/>
      <c r="L117" s="35"/>
      <c r="M117" s="35"/>
      <c r="N117" s="35"/>
      <c r="O117" s="39"/>
    </row>
    <row r="118" spans="2:15" x14ac:dyDescent="0.25">
      <c r="B118" s="106" t="s">
        <v>47</v>
      </c>
      <c r="C118" s="62"/>
      <c r="D118" s="63"/>
      <c r="E118" s="154"/>
      <c r="F118" s="64" t="str">
        <f t="shared" si="13"/>
        <v/>
      </c>
      <c r="G118" s="154"/>
      <c r="H118" s="64" t="str">
        <f t="shared" si="13"/>
        <v/>
      </c>
      <c r="I118" s="126"/>
      <c r="J118" s="35"/>
      <c r="K118" s="35"/>
      <c r="L118" s="35"/>
      <c r="M118" s="35"/>
      <c r="N118" s="35"/>
      <c r="O118" s="39"/>
    </row>
    <row r="119" spans="2:15" x14ac:dyDescent="0.25">
      <c r="B119" s="108" t="s">
        <v>48</v>
      </c>
      <c r="C119" s="73"/>
      <c r="D119" s="74"/>
      <c r="E119" s="68">
        <f>SUM(E100:E118)</f>
        <v>37.216328930000003</v>
      </c>
      <c r="F119" s="75">
        <f t="shared" si="13"/>
        <v>1</v>
      </c>
      <c r="G119" s="68">
        <f>SUM(G100:G118)</f>
        <v>65.40560649999999</v>
      </c>
      <c r="H119" s="75">
        <f t="shared" si="13"/>
        <v>1</v>
      </c>
      <c r="I119" s="127"/>
      <c r="J119" s="35"/>
      <c r="K119" s="35"/>
      <c r="L119" s="35"/>
      <c r="M119" s="35"/>
      <c r="N119" s="35"/>
      <c r="O119" s="39"/>
    </row>
    <row r="120" spans="2:15" x14ac:dyDescent="0.25">
      <c r="B120" s="268" t="s">
        <v>59</v>
      </c>
      <c r="C120" s="269"/>
      <c r="D120" s="269"/>
      <c r="E120" s="269"/>
      <c r="F120" s="269"/>
      <c r="G120" s="269"/>
      <c r="H120" s="269"/>
      <c r="I120" s="127"/>
      <c r="J120" s="35"/>
      <c r="K120" s="35"/>
      <c r="L120" s="35"/>
      <c r="M120" s="35"/>
      <c r="N120" s="35"/>
      <c r="O120" s="39"/>
    </row>
    <row r="121" spans="2:15" x14ac:dyDescent="0.25">
      <c r="B121" s="113"/>
      <c r="C121" s="128"/>
      <c r="D121" s="128"/>
      <c r="E121" s="128"/>
      <c r="F121" s="128"/>
      <c r="G121" s="129"/>
      <c r="H121" s="129"/>
      <c r="I121" s="129"/>
      <c r="J121" s="41"/>
      <c r="K121" s="41"/>
      <c r="L121" s="41"/>
      <c r="M121" s="41"/>
      <c r="N121" s="41"/>
      <c r="O121" s="42"/>
    </row>
    <row r="122" spans="2:15" x14ac:dyDescent="0.2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2:15" x14ac:dyDescent="0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2:15" x14ac:dyDescent="0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2:15" x14ac:dyDescent="0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2:15" x14ac:dyDescent="0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2:15" x14ac:dyDescent="0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2:15" x14ac:dyDescent="0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2:15" x14ac:dyDescent="0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2:15" x14ac:dyDescent="0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2:15" x14ac:dyDescent="0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2:15" x14ac:dyDescent="0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2:15" x14ac:dyDescent="0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2:15" x14ac:dyDescent="0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2:15" x14ac:dyDescent="0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2:15" x14ac:dyDescent="0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2:15" x14ac:dyDescent="0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2:15" x14ac:dyDescent="0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2:15" x14ac:dyDescent="0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2:15" x14ac:dyDescent="0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2:15" x14ac:dyDescent="0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2:15" x14ac:dyDescent="0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2:15" x14ac:dyDescent="0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2:15" x14ac:dyDescent="0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2:15" x14ac:dyDescent="0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2:15" x14ac:dyDescent="0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2:15" x14ac:dyDescent="0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2:15" x14ac:dyDescent="0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2:15" x14ac:dyDescent="0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2:15" x14ac:dyDescent="0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2:15" x14ac:dyDescent="0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2:15" x14ac:dyDescent="0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2:15" x14ac:dyDescent="0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2:15" x14ac:dyDescent="0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2:15" x14ac:dyDescent="0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2:15" x14ac:dyDescent="0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2:15" x14ac:dyDescent="0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2:15" x14ac:dyDescent="0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2:15" x14ac:dyDescent="0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2:15" x14ac:dyDescent="0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2:15" x14ac:dyDescent="0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</sheetData>
  <mergeCells count="24">
    <mergeCell ref="B93:H93"/>
    <mergeCell ref="B120:H120"/>
    <mergeCell ref="B1:O2"/>
    <mergeCell ref="D8:L8"/>
    <mergeCell ref="D9:L9"/>
    <mergeCell ref="D10:D11"/>
    <mergeCell ref="C48:G48"/>
    <mergeCell ref="I48:N48"/>
    <mergeCell ref="C49:G49"/>
    <mergeCell ref="I49:N49"/>
    <mergeCell ref="C59:G59"/>
    <mergeCell ref="I64:N64"/>
    <mergeCell ref="E10:G10"/>
    <mergeCell ref="H10:J10"/>
    <mergeCell ref="K10:K11"/>
    <mergeCell ref="L10:L11"/>
    <mergeCell ref="M10:M11"/>
    <mergeCell ref="E41:K41"/>
    <mergeCell ref="D22:M22"/>
    <mergeCell ref="E27:K27"/>
    <mergeCell ref="E28:K28"/>
    <mergeCell ref="E29:E30"/>
    <mergeCell ref="F29:H29"/>
    <mergeCell ref="I29:K2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161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88" t="s">
        <v>117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2:15" ht="15" customHeight="1" x14ac:dyDescent="0.25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2:15" x14ac:dyDescent="0.25">
      <c r="B3" s="8" t="str">
        <f>+B7</f>
        <v>1. Presupuesto y Ejecución del Canon y otros, 2017</v>
      </c>
      <c r="C3" s="19"/>
      <c r="D3" s="19"/>
      <c r="E3" s="19"/>
      <c r="F3" s="19"/>
      <c r="G3" s="19"/>
      <c r="H3" s="8" t="str">
        <f>+B46</f>
        <v>3. Transferencias de Canon y otros.</v>
      </c>
      <c r="I3" s="20"/>
      <c r="J3" s="20"/>
      <c r="K3" s="20"/>
      <c r="L3" s="20"/>
      <c r="M3" s="8"/>
      <c r="N3" s="21"/>
      <c r="O3" s="21"/>
    </row>
    <row r="4" spans="2:15" x14ac:dyDescent="0.25">
      <c r="B4" s="8" t="str">
        <f>+B26</f>
        <v>2. Peso del Gasto financiado por Canon y Otros en el Gasto Total</v>
      </c>
      <c r="C4" s="19"/>
      <c r="D4" s="19"/>
      <c r="E4" s="19"/>
      <c r="F4" s="19"/>
      <c r="G4" s="19"/>
      <c r="H4" s="131" t="str">
        <f>+B69</f>
        <v>4. Transferencia de Canon a los Gobiernos Sub Nacionales - Detalle</v>
      </c>
      <c r="I4" s="20"/>
      <c r="J4" s="20"/>
      <c r="K4" s="20"/>
      <c r="L4" s="20"/>
      <c r="M4" s="8"/>
      <c r="N4" s="21"/>
      <c r="O4" s="21"/>
    </row>
    <row r="5" spans="2:15" x14ac:dyDescent="0.25">
      <c r="B5" s="8"/>
      <c r="C5" s="19"/>
      <c r="D5" s="19"/>
      <c r="E5" s="19"/>
      <c r="F5" s="19"/>
      <c r="G5" s="19"/>
      <c r="H5" s="8"/>
      <c r="I5" s="20"/>
      <c r="J5" s="20"/>
      <c r="K5" s="20"/>
      <c r="L5" s="20"/>
      <c r="M5" s="8"/>
      <c r="N5" s="21"/>
      <c r="O5" s="21"/>
    </row>
    <row r="6" spans="2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x14ac:dyDescent="0.25">
      <c r="B7" s="80" t="s">
        <v>52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</row>
    <row r="8" spans="2:15" x14ac:dyDescent="0.25">
      <c r="B8" s="83"/>
      <c r="C8" s="36"/>
      <c r="D8" s="285" t="s">
        <v>53</v>
      </c>
      <c r="E8" s="285"/>
      <c r="F8" s="285"/>
      <c r="G8" s="285"/>
      <c r="H8" s="285"/>
      <c r="I8" s="285"/>
      <c r="J8" s="285"/>
      <c r="K8" s="285"/>
      <c r="L8" s="285"/>
      <c r="M8" s="36"/>
      <c r="N8" s="36"/>
      <c r="O8" s="84"/>
    </row>
    <row r="9" spans="2:15" ht="15" customHeight="1" x14ac:dyDescent="0.25">
      <c r="B9" s="85"/>
      <c r="C9" s="10"/>
      <c r="D9" s="286" t="s">
        <v>91</v>
      </c>
      <c r="E9" s="286"/>
      <c r="F9" s="286"/>
      <c r="G9" s="286"/>
      <c r="H9" s="286"/>
      <c r="I9" s="286"/>
      <c r="J9" s="286"/>
      <c r="K9" s="286"/>
      <c r="L9" s="286"/>
      <c r="M9" s="36"/>
      <c r="N9" s="36"/>
      <c r="O9" s="84"/>
    </row>
    <row r="10" spans="2:15" ht="15" customHeight="1" x14ac:dyDescent="0.25">
      <c r="B10" s="85"/>
      <c r="C10" s="10"/>
      <c r="D10" s="275" t="s">
        <v>2</v>
      </c>
      <c r="E10" s="270" t="s">
        <v>6</v>
      </c>
      <c r="F10" s="271"/>
      <c r="G10" s="272"/>
      <c r="H10" s="284" t="s">
        <v>7</v>
      </c>
      <c r="I10" s="284"/>
      <c r="J10" s="284"/>
      <c r="K10" s="275" t="s">
        <v>8</v>
      </c>
      <c r="L10" s="275" t="s">
        <v>9</v>
      </c>
      <c r="M10" s="276" t="s">
        <v>10</v>
      </c>
      <c r="N10" s="45"/>
      <c r="O10" s="86"/>
    </row>
    <row r="11" spans="2:15" x14ac:dyDescent="0.25">
      <c r="B11" s="85"/>
      <c r="C11" s="10"/>
      <c r="D11" s="275"/>
      <c r="E11" s="224" t="s">
        <v>11</v>
      </c>
      <c r="F11" s="224" t="s">
        <v>12</v>
      </c>
      <c r="G11" s="224" t="s">
        <v>3</v>
      </c>
      <c r="H11" s="224" t="s">
        <v>11</v>
      </c>
      <c r="I11" s="224" t="s">
        <v>12</v>
      </c>
      <c r="J11" s="224" t="s">
        <v>3</v>
      </c>
      <c r="K11" s="275"/>
      <c r="L11" s="275"/>
      <c r="M11" s="276"/>
      <c r="N11" s="36"/>
      <c r="O11" s="84"/>
    </row>
    <row r="12" spans="2:15" ht="15" customHeight="1" x14ac:dyDescent="0.25">
      <c r="B12" s="85"/>
      <c r="C12" s="10"/>
      <c r="D12" s="26">
        <v>2010</v>
      </c>
      <c r="E12" s="230">
        <v>246.58768699999999</v>
      </c>
      <c r="F12" s="230">
        <v>514.599737</v>
      </c>
      <c r="G12" s="95">
        <f>+F12+E12</f>
        <v>761.18742399999996</v>
      </c>
      <c r="H12" s="230">
        <v>183.11999299999999</v>
      </c>
      <c r="I12" s="230">
        <v>376.22588000000002</v>
      </c>
      <c r="J12" s="95">
        <f>+I12+H12</f>
        <v>559.34587299999998</v>
      </c>
      <c r="K12" s="93">
        <f>+H12/E12</f>
        <v>0.74261612665193621</v>
      </c>
      <c r="L12" s="93">
        <f>+I12/F12</f>
        <v>0.73110391037763012</v>
      </c>
      <c r="M12" s="94">
        <f>+J12/G12</f>
        <v>0.73483330828124671</v>
      </c>
      <c r="N12" s="57"/>
      <c r="O12" s="84"/>
    </row>
    <row r="13" spans="2:15" x14ac:dyDescent="0.25">
      <c r="B13" s="85"/>
      <c r="C13" s="10"/>
      <c r="D13" s="26">
        <v>2011</v>
      </c>
      <c r="E13" s="230">
        <v>145.647662</v>
      </c>
      <c r="F13" s="230">
        <v>572.49888299999998</v>
      </c>
      <c r="G13" s="95">
        <f t="shared" ref="G13:G20" si="0">+F13+E13</f>
        <v>718.14654499999995</v>
      </c>
      <c r="H13" s="230">
        <v>67.995638999999997</v>
      </c>
      <c r="I13" s="230">
        <v>365.47327799999999</v>
      </c>
      <c r="J13" s="95">
        <f t="shared" ref="J13:J20" si="1">+I13+H13</f>
        <v>433.46891699999998</v>
      </c>
      <c r="K13" s="93">
        <f t="shared" ref="K13:M20" si="2">+H13/E13</f>
        <v>0.46685019221249152</v>
      </c>
      <c r="L13" s="93">
        <f t="shared" si="2"/>
        <v>0.6383825171585531</v>
      </c>
      <c r="M13" s="94">
        <f t="shared" si="2"/>
        <v>0.60359396006005994</v>
      </c>
      <c r="N13" s="36"/>
      <c r="O13" s="84"/>
    </row>
    <row r="14" spans="2:15" x14ac:dyDescent="0.25">
      <c r="B14" s="85"/>
      <c r="C14" s="10"/>
      <c r="D14" s="26">
        <v>2012</v>
      </c>
      <c r="E14" s="230">
        <v>271.858495</v>
      </c>
      <c r="F14" s="230">
        <v>785.45077100000003</v>
      </c>
      <c r="G14" s="95">
        <f t="shared" si="0"/>
        <v>1057.309266</v>
      </c>
      <c r="H14" s="230">
        <v>203.304238</v>
      </c>
      <c r="I14" s="230">
        <v>588.13496399999997</v>
      </c>
      <c r="J14" s="95">
        <f t="shared" si="1"/>
        <v>791.43920200000002</v>
      </c>
      <c r="K14" s="93">
        <f t="shared" si="2"/>
        <v>0.74783110235345041</v>
      </c>
      <c r="L14" s="93">
        <f t="shared" si="2"/>
        <v>0.74878653852642274</v>
      </c>
      <c r="M14" s="94">
        <f t="shared" si="2"/>
        <v>0.74854087394331037</v>
      </c>
      <c r="N14" s="36"/>
      <c r="O14" s="84"/>
    </row>
    <row r="15" spans="2:15" x14ac:dyDescent="0.25">
      <c r="B15" s="85"/>
      <c r="C15" s="10"/>
      <c r="D15" s="26">
        <v>2013</v>
      </c>
      <c r="E15" s="230">
        <v>271.106088</v>
      </c>
      <c r="F15" s="230">
        <v>850.15766199999996</v>
      </c>
      <c r="G15" s="95">
        <f t="shared" si="0"/>
        <v>1121.2637500000001</v>
      </c>
      <c r="H15" s="230">
        <v>224.284841</v>
      </c>
      <c r="I15" s="230">
        <v>621.99278900000002</v>
      </c>
      <c r="J15" s="95">
        <f t="shared" si="1"/>
        <v>846.27763000000004</v>
      </c>
      <c r="K15" s="93">
        <f t="shared" si="2"/>
        <v>0.82729547925165003</v>
      </c>
      <c r="L15" s="93">
        <f t="shared" si="2"/>
        <v>0.7316205179363543</v>
      </c>
      <c r="M15" s="94">
        <f t="shared" si="2"/>
        <v>0.75475340213219233</v>
      </c>
      <c r="N15" s="36"/>
      <c r="O15" s="84"/>
    </row>
    <row r="16" spans="2:15" x14ac:dyDescent="0.25">
      <c r="B16" s="85"/>
      <c r="C16" s="10"/>
      <c r="D16" s="26">
        <v>2014</v>
      </c>
      <c r="E16" s="230">
        <v>182.42368999999999</v>
      </c>
      <c r="F16" s="230">
        <v>829.90563499999996</v>
      </c>
      <c r="G16" s="95">
        <f t="shared" si="0"/>
        <v>1012.3293249999999</v>
      </c>
      <c r="H16" s="230">
        <v>137.69830300000001</v>
      </c>
      <c r="I16" s="230">
        <v>661.39450899999997</v>
      </c>
      <c r="J16" s="95">
        <f t="shared" si="1"/>
        <v>799.09281199999998</v>
      </c>
      <c r="K16" s="93">
        <f t="shared" si="2"/>
        <v>0.75482687034781515</v>
      </c>
      <c r="L16" s="93">
        <f t="shared" si="2"/>
        <v>0.7969514618369834</v>
      </c>
      <c r="M16" s="94">
        <f t="shared" si="2"/>
        <v>0.78936052948974889</v>
      </c>
      <c r="N16" s="36"/>
      <c r="O16" s="84"/>
    </row>
    <row r="17" spans="2:15" x14ac:dyDescent="0.25">
      <c r="B17" s="85"/>
      <c r="C17" s="10"/>
      <c r="D17" s="26">
        <v>2015</v>
      </c>
      <c r="E17" s="230">
        <v>231.35813099999999</v>
      </c>
      <c r="F17" s="230">
        <v>553.33707300000003</v>
      </c>
      <c r="G17" s="95">
        <f t="shared" si="0"/>
        <v>784.69520399999999</v>
      </c>
      <c r="H17" s="230">
        <v>139.348185</v>
      </c>
      <c r="I17" s="230">
        <v>413.645602</v>
      </c>
      <c r="J17" s="95">
        <f t="shared" si="1"/>
        <v>552.993787</v>
      </c>
      <c r="K17" s="93">
        <f t="shared" si="2"/>
        <v>0.60230511198242698</v>
      </c>
      <c r="L17" s="93">
        <f t="shared" si="2"/>
        <v>0.74754724052259547</v>
      </c>
      <c r="M17" s="94">
        <f t="shared" si="2"/>
        <v>0.70472431102051192</v>
      </c>
      <c r="N17" s="36"/>
      <c r="O17" s="84"/>
    </row>
    <row r="18" spans="2:15" x14ac:dyDescent="0.25">
      <c r="B18" s="85"/>
      <c r="C18" s="10"/>
      <c r="D18" s="26">
        <v>2016</v>
      </c>
      <c r="E18" s="230">
        <v>198.43616700000001</v>
      </c>
      <c r="F18" s="230">
        <v>480.32920100000001</v>
      </c>
      <c r="G18" s="95">
        <f t="shared" si="0"/>
        <v>678.76536800000008</v>
      </c>
      <c r="H18" s="230">
        <v>142.612898</v>
      </c>
      <c r="I18" s="230">
        <v>350.40914099999998</v>
      </c>
      <c r="J18" s="95">
        <f t="shared" si="1"/>
        <v>493.02203899999995</v>
      </c>
      <c r="K18" s="93">
        <f t="shared" si="2"/>
        <v>0.71868399876923639</v>
      </c>
      <c r="L18" s="93">
        <f t="shared" si="2"/>
        <v>0.72951871397883217</v>
      </c>
      <c r="M18" s="94">
        <f t="shared" si="2"/>
        <v>0.72635119916725022</v>
      </c>
      <c r="N18" s="36"/>
      <c r="O18" s="84"/>
    </row>
    <row r="19" spans="2:15" x14ac:dyDescent="0.25">
      <c r="B19" s="85"/>
      <c r="C19" s="10"/>
      <c r="D19" s="26">
        <v>2017</v>
      </c>
      <c r="E19" s="230">
        <v>109.432952</v>
      </c>
      <c r="F19" s="230">
        <v>451.38168899999999</v>
      </c>
      <c r="G19" s="95">
        <f t="shared" si="0"/>
        <v>560.81464099999994</v>
      </c>
      <c r="H19" s="230">
        <v>83.000626999999994</v>
      </c>
      <c r="I19" s="230">
        <v>298.87707699999999</v>
      </c>
      <c r="J19" s="95">
        <f t="shared" si="1"/>
        <v>381.87770399999999</v>
      </c>
      <c r="K19" s="93">
        <f t="shared" si="2"/>
        <v>0.75846100724761578</v>
      </c>
      <c r="L19" s="93">
        <f t="shared" si="2"/>
        <v>0.66213823972819597</v>
      </c>
      <c r="M19" s="94">
        <f t="shared" si="2"/>
        <v>0.68093390593203151</v>
      </c>
      <c r="N19" s="36"/>
      <c r="O19" s="84"/>
    </row>
    <row r="20" spans="2:15" x14ac:dyDescent="0.25">
      <c r="B20" s="85"/>
      <c r="C20" s="10"/>
      <c r="D20" s="26" t="s">
        <v>54</v>
      </c>
      <c r="E20" s="230">
        <v>141.31808000000001</v>
      </c>
      <c r="F20" s="230">
        <v>429.45456899999999</v>
      </c>
      <c r="G20" s="95">
        <f t="shared" si="0"/>
        <v>570.772649</v>
      </c>
      <c r="H20" s="230">
        <v>33.001942999999997</v>
      </c>
      <c r="I20" s="230">
        <v>156.589708</v>
      </c>
      <c r="J20" s="95">
        <f t="shared" si="1"/>
        <v>189.59165100000001</v>
      </c>
      <c r="K20" s="93">
        <f t="shared" si="2"/>
        <v>0.23352951724223819</v>
      </c>
      <c r="L20" s="93">
        <f t="shared" si="2"/>
        <v>0.36462461760419645</v>
      </c>
      <c r="M20" s="94">
        <f t="shared" si="2"/>
        <v>0.33216667149725321</v>
      </c>
      <c r="N20" s="36"/>
      <c r="O20" s="84"/>
    </row>
    <row r="21" spans="2:15" x14ac:dyDescent="0.25">
      <c r="B21" s="85"/>
      <c r="C21" s="10"/>
      <c r="D21" s="47" t="s">
        <v>103</v>
      </c>
      <c r="E21" s="220"/>
      <c r="F21" s="220"/>
      <c r="G21" s="220"/>
      <c r="H21" s="220"/>
      <c r="I21" s="47"/>
      <c r="J21" s="49"/>
      <c r="K21" s="49"/>
      <c r="L21" s="49"/>
      <c r="M21" s="51"/>
      <c r="N21" s="36"/>
      <c r="O21" s="84"/>
    </row>
    <row r="22" spans="2:15" ht="15" customHeight="1" x14ac:dyDescent="0.25">
      <c r="B22" s="83"/>
      <c r="C22" s="52"/>
      <c r="D22" s="256" t="s">
        <v>55</v>
      </c>
      <c r="E22" s="256"/>
      <c r="F22" s="256"/>
      <c r="G22" s="256"/>
      <c r="H22" s="256"/>
      <c r="I22" s="256"/>
      <c r="J22" s="256"/>
      <c r="K22" s="256"/>
      <c r="L22" s="256"/>
      <c r="M22" s="256"/>
      <c r="N22" s="36"/>
      <c r="O22" s="84"/>
    </row>
    <row r="23" spans="2:15" x14ac:dyDescent="0.25">
      <c r="B23" s="87"/>
      <c r="C23" s="88"/>
      <c r="D23" s="88"/>
      <c r="E23" s="88"/>
      <c r="F23" s="88"/>
      <c r="G23" s="88"/>
      <c r="H23" s="89"/>
      <c r="I23" s="89"/>
      <c r="J23" s="90"/>
      <c r="K23" s="90"/>
      <c r="L23" s="90"/>
      <c r="M23" s="90"/>
      <c r="N23" s="90"/>
      <c r="O23" s="91"/>
    </row>
    <row r="24" spans="2:15" x14ac:dyDescent="0.25">
      <c r="B24" s="45"/>
      <c r="C24" s="45"/>
      <c r="D24" s="45"/>
      <c r="E24" s="45"/>
      <c r="F24" s="45"/>
      <c r="G24" s="45"/>
      <c r="H24" s="36"/>
      <c r="I24" s="36"/>
      <c r="J24" s="18"/>
      <c r="K24" s="18"/>
      <c r="L24" s="18"/>
      <c r="M24" s="18"/>
      <c r="N24" s="18"/>
      <c r="O24" s="18"/>
    </row>
    <row r="25" spans="2:15" x14ac:dyDescent="0.25">
      <c r="B25" s="45"/>
      <c r="C25" s="45"/>
      <c r="D25" s="45"/>
      <c r="E25" s="45"/>
      <c r="F25" s="45"/>
      <c r="G25" s="45"/>
      <c r="H25" s="36"/>
      <c r="I25" s="36"/>
      <c r="J25" s="18"/>
      <c r="K25" s="18"/>
      <c r="L25" s="18"/>
      <c r="M25" s="18"/>
      <c r="N25" s="18"/>
      <c r="O25" s="18"/>
    </row>
    <row r="26" spans="2:15" x14ac:dyDescent="0.25">
      <c r="B26" s="80" t="s">
        <v>4</v>
      </c>
      <c r="C26" s="81"/>
      <c r="D26" s="81"/>
      <c r="E26" s="81"/>
      <c r="F26" s="81"/>
      <c r="G26" s="81"/>
      <c r="H26" s="81"/>
      <c r="I26" s="81"/>
      <c r="J26" s="96"/>
      <c r="K26" s="96"/>
      <c r="L26" s="96"/>
      <c r="M26" s="96"/>
      <c r="N26" s="96"/>
      <c r="O26" s="97"/>
    </row>
    <row r="27" spans="2:15" x14ac:dyDescent="0.25">
      <c r="B27" s="23"/>
      <c r="C27" s="36"/>
      <c r="D27" s="36"/>
      <c r="E27" s="274" t="s">
        <v>56</v>
      </c>
      <c r="F27" s="274"/>
      <c r="G27" s="274"/>
      <c r="H27" s="274"/>
      <c r="I27" s="274"/>
      <c r="J27" s="274"/>
      <c r="K27" s="274"/>
      <c r="L27" s="10"/>
      <c r="M27" s="10"/>
      <c r="N27" s="10"/>
      <c r="O27" s="98"/>
    </row>
    <row r="28" spans="2:15" x14ac:dyDescent="0.25">
      <c r="B28" s="23"/>
      <c r="C28" s="25"/>
      <c r="D28" s="25"/>
      <c r="E28" s="273" t="s">
        <v>91</v>
      </c>
      <c r="F28" s="273"/>
      <c r="G28" s="273"/>
      <c r="H28" s="273"/>
      <c r="I28" s="273"/>
      <c r="J28" s="273"/>
      <c r="K28" s="273"/>
      <c r="L28" s="10"/>
      <c r="M28" s="10"/>
      <c r="N28" s="10"/>
      <c r="O28" s="98"/>
    </row>
    <row r="29" spans="2:15" x14ac:dyDescent="0.25">
      <c r="B29" s="23"/>
      <c r="C29" s="25"/>
      <c r="D29" s="25"/>
      <c r="E29" s="277" t="s">
        <v>2</v>
      </c>
      <c r="F29" s="278" t="s">
        <v>13</v>
      </c>
      <c r="G29" s="279"/>
      <c r="H29" s="280"/>
      <c r="I29" s="281" t="s">
        <v>57</v>
      </c>
      <c r="J29" s="282"/>
      <c r="K29" s="283"/>
      <c r="L29" s="10"/>
      <c r="M29" s="10"/>
      <c r="N29" s="10"/>
      <c r="O29" s="98"/>
    </row>
    <row r="30" spans="2:15" x14ac:dyDescent="0.25">
      <c r="B30" s="23"/>
      <c r="C30" s="25"/>
      <c r="D30" s="25"/>
      <c r="E30" s="277"/>
      <c r="F30" s="44" t="s">
        <v>11</v>
      </c>
      <c r="G30" s="44" t="s">
        <v>12</v>
      </c>
      <c r="H30" s="44" t="s">
        <v>3</v>
      </c>
      <c r="I30" s="44" t="s">
        <v>11</v>
      </c>
      <c r="J30" s="44" t="s">
        <v>12</v>
      </c>
      <c r="K30" s="44" t="s">
        <v>3</v>
      </c>
      <c r="L30" s="10"/>
      <c r="M30" s="10"/>
      <c r="N30" s="10"/>
      <c r="O30" s="98"/>
    </row>
    <row r="31" spans="2:15" x14ac:dyDescent="0.25">
      <c r="B31" s="23"/>
      <c r="C31" s="25"/>
      <c r="D31" s="25"/>
      <c r="E31" s="46">
        <v>2010</v>
      </c>
      <c r="F31" s="231">
        <v>1033.6435489999999</v>
      </c>
      <c r="G31" s="231">
        <v>817.12287800000001</v>
      </c>
      <c r="H31" s="102">
        <f>+G31+F31</f>
        <v>1850.766427</v>
      </c>
      <c r="I31" s="53">
        <f t="shared" ref="I31:K39" si="3">+H12/F31</f>
        <v>0.17715971156319771</v>
      </c>
      <c r="J31" s="53">
        <f t="shared" si="3"/>
        <v>0.46042754416674159</v>
      </c>
      <c r="K31" s="54">
        <f t="shared" si="3"/>
        <v>0.30222391374727481</v>
      </c>
      <c r="L31" s="10"/>
      <c r="M31" s="10"/>
      <c r="N31" s="10"/>
      <c r="O31" s="98"/>
    </row>
    <row r="32" spans="2:15" ht="15" customHeight="1" x14ac:dyDescent="0.25">
      <c r="B32" s="23"/>
      <c r="C32" s="25"/>
      <c r="D32" s="25"/>
      <c r="E32" s="46">
        <v>2011</v>
      </c>
      <c r="F32" s="231">
        <v>966.92220299999997</v>
      </c>
      <c r="G32" s="231">
        <v>866.87372800000003</v>
      </c>
      <c r="H32" s="102">
        <f t="shared" ref="H32:H39" si="4">+G32+F32</f>
        <v>1833.7959310000001</v>
      </c>
      <c r="I32" s="53">
        <f t="shared" si="3"/>
        <v>7.0321726803909163E-2</v>
      </c>
      <c r="J32" s="53">
        <f t="shared" si="3"/>
        <v>0.4215992089680678</v>
      </c>
      <c r="K32" s="54">
        <f t="shared" si="3"/>
        <v>0.23637794678910756</v>
      </c>
      <c r="L32" s="10"/>
      <c r="M32" s="10"/>
      <c r="N32" s="10"/>
      <c r="O32" s="98"/>
    </row>
    <row r="33" spans="2:15" x14ac:dyDescent="0.25">
      <c r="B33" s="23"/>
      <c r="C33" s="25"/>
      <c r="D33" s="25"/>
      <c r="E33" s="46">
        <v>2012</v>
      </c>
      <c r="F33" s="231">
        <v>1209.190345</v>
      </c>
      <c r="G33" s="231">
        <v>1228.08816</v>
      </c>
      <c r="H33" s="102">
        <f t="shared" si="4"/>
        <v>2437.2785050000002</v>
      </c>
      <c r="I33" s="53">
        <f t="shared" si="3"/>
        <v>0.16813253499803624</v>
      </c>
      <c r="J33" s="53">
        <f t="shared" si="3"/>
        <v>0.47890288592962249</v>
      </c>
      <c r="K33" s="54">
        <f t="shared" si="3"/>
        <v>0.32472251340024844</v>
      </c>
      <c r="L33" s="10"/>
      <c r="M33" s="10"/>
      <c r="N33" s="10"/>
      <c r="O33" s="98"/>
    </row>
    <row r="34" spans="2:15" x14ac:dyDescent="0.25">
      <c r="B34" s="23"/>
      <c r="C34" s="25"/>
      <c r="D34" s="25"/>
      <c r="E34" s="46">
        <v>2013</v>
      </c>
      <c r="F34" s="231">
        <v>1386.3778259999999</v>
      </c>
      <c r="G34" s="231">
        <v>1475.741037</v>
      </c>
      <c r="H34" s="102">
        <f t="shared" si="4"/>
        <v>2862.1188629999997</v>
      </c>
      <c r="I34" s="53">
        <f t="shared" si="3"/>
        <v>0.16177757375643428</v>
      </c>
      <c r="J34" s="53">
        <f t="shared" si="3"/>
        <v>0.42147827661175219</v>
      </c>
      <c r="K34" s="54">
        <f t="shared" si="3"/>
        <v>0.29568220975733811</v>
      </c>
      <c r="L34" s="10"/>
      <c r="M34" s="10"/>
      <c r="N34" s="10"/>
      <c r="O34" s="98"/>
    </row>
    <row r="35" spans="2:15" x14ac:dyDescent="0.25">
      <c r="B35" s="23"/>
      <c r="C35" s="25"/>
      <c r="D35" s="25"/>
      <c r="E35" s="46">
        <v>2014</v>
      </c>
      <c r="F35" s="231">
        <v>1422.808882</v>
      </c>
      <c r="G35" s="231">
        <v>1539.9075800000001</v>
      </c>
      <c r="H35" s="102">
        <f t="shared" si="4"/>
        <v>2962.7164620000003</v>
      </c>
      <c r="I35" s="53">
        <f t="shared" si="3"/>
        <v>9.6779198346331391E-2</v>
      </c>
      <c r="J35" s="53">
        <f t="shared" si="3"/>
        <v>0.42950272963783964</v>
      </c>
      <c r="K35" s="54">
        <f t="shared" si="3"/>
        <v>0.26971626284499983</v>
      </c>
      <c r="L35" s="10"/>
      <c r="M35" s="10"/>
      <c r="N35" s="10"/>
      <c r="O35" s="98"/>
    </row>
    <row r="36" spans="2:15" x14ac:dyDescent="0.25">
      <c r="B36" s="23"/>
      <c r="C36" s="25"/>
      <c r="D36" s="25"/>
      <c r="E36" s="46">
        <v>2015</v>
      </c>
      <c r="F36" s="231">
        <v>1480.434964</v>
      </c>
      <c r="G36" s="231">
        <v>1321.3637630000001</v>
      </c>
      <c r="H36" s="102">
        <f t="shared" si="4"/>
        <v>2801.7987270000003</v>
      </c>
      <c r="I36" s="53">
        <f t="shared" si="3"/>
        <v>9.4126515779858325E-2</v>
      </c>
      <c r="J36" s="53">
        <f t="shared" si="3"/>
        <v>0.31304445723626217</v>
      </c>
      <c r="K36" s="54">
        <f t="shared" si="3"/>
        <v>0.19737098945437559</v>
      </c>
      <c r="L36" s="36"/>
      <c r="M36" s="55"/>
      <c r="N36" s="36"/>
      <c r="O36" s="84"/>
    </row>
    <row r="37" spans="2:15" x14ac:dyDescent="0.25">
      <c r="B37" s="23"/>
      <c r="C37" s="25"/>
      <c r="D37" s="25"/>
      <c r="E37" s="46">
        <v>2016</v>
      </c>
      <c r="F37" s="231">
        <v>1560.402781</v>
      </c>
      <c r="G37" s="231">
        <v>1278.362087</v>
      </c>
      <c r="H37" s="102">
        <f t="shared" si="4"/>
        <v>2838.7648680000002</v>
      </c>
      <c r="I37" s="53">
        <f t="shared" si="3"/>
        <v>9.1394926833317403E-2</v>
      </c>
      <c r="J37" s="53">
        <f t="shared" si="3"/>
        <v>0.27410789522264672</v>
      </c>
      <c r="K37" s="54">
        <f t="shared" si="3"/>
        <v>0.1736748416741361</v>
      </c>
      <c r="L37" s="36"/>
      <c r="M37" s="55"/>
      <c r="N37" s="36"/>
      <c r="O37" s="84"/>
    </row>
    <row r="38" spans="2:15" x14ac:dyDescent="0.25">
      <c r="B38" s="23"/>
      <c r="C38" s="25"/>
      <c r="D38" s="25"/>
      <c r="E38" s="46">
        <v>2017</v>
      </c>
      <c r="F38" s="231">
        <v>1766.9927379999999</v>
      </c>
      <c r="G38" s="231">
        <v>1340.6061139999999</v>
      </c>
      <c r="H38" s="102">
        <f t="shared" si="4"/>
        <v>3107.5988520000001</v>
      </c>
      <c r="I38" s="53">
        <f t="shared" si="3"/>
        <v>4.697281727028807E-2</v>
      </c>
      <c r="J38" s="53">
        <f t="shared" si="3"/>
        <v>0.22294175289730178</v>
      </c>
      <c r="K38" s="54">
        <f t="shared" si="3"/>
        <v>0.12288513485394993</v>
      </c>
      <c r="L38" s="36"/>
      <c r="M38" s="55"/>
      <c r="N38" s="36"/>
      <c r="O38" s="84"/>
    </row>
    <row r="39" spans="2:15" x14ac:dyDescent="0.25">
      <c r="B39" s="23"/>
      <c r="C39" s="25"/>
      <c r="D39" s="25"/>
      <c r="E39" s="46" t="s">
        <v>54</v>
      </c>
      <c r="F39" s="231">
        <v>949.71519999999998</v>
      </c>
      <c r="G39" s="231">
        <v>590.21130600000004</v>
      </c>
      <c r="H39" s="102">
        <f t="shared" si="4"/>
        <v>1539.926506</v>
      </c>
      <c r="I39" s="53">
        <f t="shared" si="3"/>
        <v>3.4749304844231194E-2</v>
      </c>
      <c r="J39" s="53">
        <f t="shared" si="3"/>
        <v>0.26531126464053195</v>
      </c>
      <c r="K39" s="54">
        <f t="shared" si="3"/>
        <v>0.12311733726336678</v>
      </c>
      <c r="L39" s="57"/>
      <c r="M39" s="55"/>
      <c r="N39" s="55"/>
      <c r="O39" s="99"/>
    </row>
    <row r="40" spans="2:15" ht="15" customHeight="1" x14ac:dyDescent="0.25">
      <c r="B40" s="23"/>
      <c r="C40" s="25"/>
      <c r="D40" s="25"/>
      <c r="E40" s="47" t="s">
        <v>104</v>
      </c>
      <c r="F40" s="56"/>
      <c r="G40" s="56"/>
      <c r="H40" s="56"/>
      <c r="I40" s="56"/>
      <c r="J40" s="56"/>
      <c r="K40" s="56"/>
      <c r="L40" s="51"/>
      <c r="M40" s="51"/>
      <c r="N40" s="55"/>
      <c r="O40" s="99"/>
    </row>
    <row r="41" spans="2:15" x14ac:dyDescent="0.25">
      <c r="B41" s="27"/>
      <c r="C41" s="45"/>
      <c r="D41" s="45"/>
      <c r="E41" s="269" t="s">
        <v>14</v>
      </c>
      <c r="F41" s="269"/>
      <c r="G41" s="269"/>
      <c r="H41" s="269"/>
      <c r="I41" s="269"/>
      <c r="J41" s="269"/>
      <c r="K41" s="269"/>
      <c r="L41" s="45"/>
      <c r="M41" s="45"/>
      <c r="N41" s="45"/>
      <c r="O41" s="86"/>
    </row>
    <row r="42" spans="2:15" x14ac:dyDescent="0.25">
      <c r="B42" s="83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84"/>
    </row>
    <row r="43" spans="2:15" x14ac:dyDescent="0.25">
      <c r="B43" s="10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101"/>
    </row>
    <row r="44" spans="2:15" x14ac:dyDescent="0.25">
      <c r="B44" s="36"/>
      <c r="C44" s="223"/>
      <c r="D44" s="223"/>
      <c r="E44" s="223"/>
      <c r="F44" s="223"/>
      <c r="G44" s="223"/>
      <c r="H44" s="223"/>
      <c r="I44" s="223"/>
      <c r="J44" s="36"/>
      <c r="K44" s="223"/>
      <c r="L44" s="223"/>
      <c r="M44" s="223"/>
      <c r="N44" s="223"/>
      <c r="O44" s="223"/>
    </row>
    <row r="45" spans="2:15" x14ac:dyDescent="0.25">
      <c r="B45" s="36"/>
      <c r="C45" s="223"/>
      <c r="D45" s="223"/>
      <c r="E45" s="223"/>
      <c r="F45" s="223"/>
      <c r="G45" s="223"/>
      <c r="H45" s="223"/>
      <c r="I45" s="223"/>
      <c r="J45" s="36"/>
      <c r="K45" s="223"/>
      <c r="L45" s="223"/>
      <c r="M45" s="223"/>
      <c r="N45" s="223"/>
      <c r="O45" s="223"/>
    </row>
    <row r="46" spans="2:15" x14ac:dyDescent="0.25">
      <c r="B46" s="80" t="s">
        <v>5</v>
      </c>
      <c r="C46" s="103"/>
      <c r="D46" s="103"/>
      <c r="E46" s="103"/>
      <c r="F46" s="103"/>
      <c r="G46" s="103"/>
      <c r="H46" s="109"/>
      <c r="I46" s="109"/>
      <c r="J46" s="109"/>
      <c r="K46" s="109"/>
      <c r="L46" s="109"/>
      <c r="M46" s="109"/>
      <c r="N46" s="109"/>
      <c r="O46" s="104"/>
    </row>
    <row r="47" spans="2:15" x14ac:dyDescent="0.25">
      <c r="B47" s="27"/>
      <c r="C47" s="45"/>
      <c r="D47" s="45"/>
      <c r="E47" s="45"/>
      <c r="F47" s="45"/>
      <c r="G47" s="22"/>
      <c r="H47" s="25"/>
      <c r="I47" s="25"/>
      <c r="J47" s="25"/>
      <c r="K47" s="25"/>
      <c r="L47" s="45"/>
      <c r="M47" s="45"/>
      <c r="N47" s="45"/>
      <c r="O47" s="84"/>
    </row>
    <row r="48" spans="2:15" x14ac:dyDescent="0.25">
      <c r="B48" s="27"/>
      <c r="C48" s="274" t="s">
        <v>58</v>
      </c>
      <c r="D48" s="274"/>
      <c r="E48" s="274"/>
      <c r="F48" s="274"/>
      <c r="G48" s="274"/>
      <c r="H48" s="25"/>
      <c r="I48" s="274" t="s">
        <v>60</v>
      </c>
      <c r="J48" s="274"/>
      <c r="K48" s="274"/>
      <c r="L48" s="274"/>
      <c r="M48" s="274"/>
      <c r="N48" s="274"/>
      <c r="O48" s="84"/>
    </row>
    <row r="49" spans="2:15" x14ac:dyDescent="0.25">
      <c r="B49" s="27"/>
      <c r="C49" s="274" t="s">
        <v>91</v>
      </c>
      <c r="D49" s="274"/>
      <c r="E49" s="274"/>
      <c r="F49" s="274"/>
      <c r="G49" s="274"/>
      <c r="H49" s="25"/>
      <c r="I49" s="274" t="s">
        <v>17</v>
      </c>
      <c r="J49" s="274"/>
      <c r="K49" s="274"/>
      <c r="L49" s="274"/>
      <c r="M49" s="274"/>
      <c r="N49" s="274"/>
      <c r="O49" s="84"/>
    </row>
    <row r="50" spans="2:15" x14ac:dyDescent="0.25">
      <c r="B50" s="27"/>
      <c r="C50" s="224" t="s">
        <v>2</v>
      </c>
      <c r="D50" s="224" t="s">
        <v>11</v>
      </c>
      <c r="E50" s="224" t="s">
        <v>12</v>
      </c>
      <c r="F50" s="224" t="s">
        <v>3</v>
      </c>
      <c r="G50" s="224" t="s">
        <v>15</v>
      </c>
      <c r="H50" s="22"/>
      <c r="I50" s="141" t="s">
        <v>20</v>
      </c>
      <c r="J50" s="142"/>
      <c r="K50" s="142">
        <v>2016</v>
      </c>
      <c r="L50" s="143" t="s">
        <v>19</v>
      </c>
      <c r="M50" s="143">
        <v>2017</v>
      </c>
      <c r="N50" s="143" t="s">
        <v>19</v>
      </c>
      <c r="O50" s="84"/>
    </row>
    <row r="51" spans="2:15" x14ac:dyDescent="0.25">
      <c r="B51" s="27"/>
      <c r="C51" s="26">
        <v>2010</v>
      </c>
      <c r="D51" s="138">
        <v>132.77630073999998</v>
      </c>
      <c r="E51" s="138">
        <v>391.15900951999998</v>
      </c>
      <c r="F51" s="138">
        <f>+E51+D51</f>
        <v>523.93531025999994</v>
      </c>
      <c r="G51" s="139">
        <v>-0.1601136169586449</v>
      </c>
      <c r="H51" s="22"/>
      <c r="I51" s="107" t="s">
        <v>22</v>
      </c>
      <c r="J51" s="63"/>
      <c r="K51" s="225">
        <f>+K73+K100</f>
        <v>315.00967474999999</v>
      </c>
      <c r="L51" s="144">
        <f>+K51/K53</f>
        <v>0.78050310841084047</v>
      </c>
      <c r="M51" s="225">
        <f>+M73+M100</f>
        <v>301.10087795999999</v>
      </c>
      <c r="N51" s="144">
        <f>+M51/M53</f>
        <v>0.67756378766048653</v>
      </c>
      <c r="O51" s="84"/>
    </row>
    <row r="52" spans="2:15" x14ac:dyDescent="0.25">
      <c r="B52" s="27"/>
      <c r="C52" s="26">
        <v>2011</v>
      </c>
      <c r="D52" s="138">
        <v>127.57097109999999</v>
      </c>
      <c r="E52" s="138">
        <v>424.05008369000001</v>
      </c>
      <c r="F52" s="138">
        <f t="shared" ref="F52:F58" si="5">+E52+D52</f>
        <v>551.62105479000002</v>
      </c>
      <c r="G52" s="139">
        <f>+F52/F51-1</f>
        <v>5.2841913854329015E-2</v>
      </c>
      <c r="H52" s="22"/>
      <c r="I52" s="107" t="s">
        <v>1</v>
      </c>
      <c r="J52" s="63"/>
      <c r="K52" s="225">
        <f>+K74+K101</f>
        <v>88.588557409999993</v>
      </c>
      <c r="L52" s="144">
        <f>+K52/K53</f>
        <v>0.21949689158915964</v>
      </c>
      <c r="M52" s="225">
        <f>+M74+M101</f>
        <v>143.28662244</v>
      </c>
      <c r="N52" s="144">
        <f>+M52/M53</f>
        <v>0.32243621233951342</v>
      </c>
      <c r="O52" s="84"/>
    </row>
    <row r="53" spans="2:15" x14ac:dyDescent="0.25">
      <c r="B53" s="27"/>
      <c r="C53" s="26">
        <v>2012</v>
      </c>
      <c r="D53" s="138">
        <v>194.36538675999998</v>
      </c>
      <c r="E53" s="138">
        <v>570.73007975999997</v>
      </c>
      <c r="F53" s="138">
        <f t="shared" si="5"/>
        <v>765.09546651999995</v>
      </c>
      <c r="G53" s="139">
        <f t="shared" ref="G53:G58" si="6">+F53/F52-1</f>
        <v>0.38699467664675846</v>
      </c>
      <c r="H53" s="22"/>
      <c r="I53" s="133" t="s">
        <v>3</v>
      </c>
      <c r="J53" s="74"/>
      <c r="K53" s="145">
        <f>+K75+K102</f>
        <v>403.59823215999995</v>
      </c>
      <c r="L53" s="146">
        <f>+L52+L51</f>
        <v>1</v>
      </c>
      <c r="M53" s="145">
        <f>+M75+M102</f>
        <v>444.38750040000002</v>
      </c>
      <c r="N53" s="146">
        <f>+N52+N51</f>
        <v>1</v>
      </c>
      <c r="O53" s="84"/>
    </row>
    <row r="54" spans="2:15" x14ac:dyDescent="0.25">
      <c r="B54" s="27"/>
      <c r="C54" s="26">
        <v>2013</v>
      </c>
      <c r="D54" s="138">
        <v>191.24757877000002</v>
      </c>
      <c r="E54" s="138">
        <v>577.30359907000002</v>
      </c>
      <c r="F54" s="138">
        <f t="shared" si="5"/>
        <v>768.55117784000004</v>
      </c>
      <c r="G54" s="140">
        <f t="shared" si="6"/>
        <v>4.5167060467867781E-3</v>
      </c>
      <c r="H54" s="25"/>
      <c r="I54" s="35"/>
      <c r="J54" s="35"/>
      <c r="K54" s="35"/>
      <c r="L54" s="35"/>
      <c r="M54" s="35"/>
      <c r="N54" s="35"/>
      <c r="O54" s="84"/>
    </row>
    <row r="55" spans="2:15" x14ac:dyDescent="0.25">
      <c r="B55" s="27"/>
      <c r="C55" s="26">
        <v>2014</v>
      </c>
      <c r="D55" s="138">
        <v>184.39120581999998</v>
      </c>
      <c r="E55" s="138">
        <v>644.57650989000001</v>
      </c>
      <c r="F55" s="138">
        <f t="shared" si="5"/>
        <v>828.96771570999999</v>
      </c>
      <c r="G55" s="140">
        <f t="shared" si="6"/>
        <v>7.8610949552897269E-2</v>
      </c>
      <c r="H55" s="25"/>
      <c r="I55" s="35"/>
      <c r="J55" s="112"/>
      <c r="K55" s="112"/>
      <c r="L55" s="35"/>
      <c r="M55" s="35"/>
      <c r="N55" s="35"/>
      <c r="O55" s="84"/>
    </row>
    <row r="56" spans="2:15" ht="15" customHeight="1" x14ac:dyDescent="0.25">
      <c r="B56" s="23"/>
      <c r="C56" s="26">
        <v>2015</v>
      </c>
      <c r="D56" s="138">
        <v>114.78256895</v>
      </c>
      <c r="E56" s="138">
        <v>383.77710247000005</v>
      </c>
      <c r="F56" s="138">
        <f t="shared" si="5"/>
        <v>498.55967142000003</v>
      </c>
      <c r="G56" s="139">
        <f t="shared" si="6"/>
        <v>-0.39857769853800618</v>
      </c>
      <c r="H56" s="22"/>
      <c r="I56" s="147" t="s">
        <v>28</v>
      </c>
      <c r="J56" s="77"/>
      <c r="K56" s="221">
        <v>2016</v>
      </c>
      <c r="L56" s="44" t="s">
        <v>19</v>
      </c>
      <c r="M56" s="44">
        <v>2017</v>
      </c>
      <c r="N56" s="44" t="s">
        <v>19</v>
      </c>
      <c r="O56" s="39"/>
    </row>
    <row r="57" spans="2:15" x14ac:dyDescent="0.25">
      <c r="B57" s="23"/>
      <c r="C57" s="26">
        <v>2016</v>
      </c>
      <c r="D57" s="211">
        <f>+E92</f>
        <v>87.543557890000002</v>
      </c>
      <c r="E57" s="211">
        <f>+E119</f>
        <v>316.05467426999996</v>
      </c>
      <c r="F57" s="138">
        <f t="shared" si="5"/>
        <v>403.59823215999995</v>
      </c>
      <c r="G57" s="139">
        <f t="shared" si="6"/>
        <v>-0.19047156178824187</v>
      </c>
      <c r="H57" s="22"/>
      <c r="I57" s="134" t="s">
        <v>30</v>
      </c>
      <c r="J57" s="135"/>
      <c r="K57" s="225">
        <f>+K79+K106</f>
        <v>0</v>
      </c>
      <c r="L57" s="144">
        <f t="shared" ref="L57:L63" si="7">+K57/K$63</f>
        <v>0</v>
      </c>
      <c r="M57" s="225">
        <f>+M79+M106</f>
        <v>0</v>
      </c>
      <c r="N57" s="144">
        <f t="shared" ref="N57:N63" si="8">+M57/M$63</f>
        <v>0</v>
      </c>
      <c r="O57" s="39"/>
    </row>
    <row r="58" spans="2:15" x14ac:dyDescent="0.25">
      <c r="B58" s="111"/>
      <c r="C58" s="26">
        <v>2017</v>
      </c>
      <c r="D58" s="211">
        <f>+G92</f>
        <v>84.851868640000006</v>
      </c>
      <c r="E58" s="211">
        <f>+G119</f>
        <v>359.53563176000006</v>
      </c>
      <c r="F58" s="138">
        <f t="shared" si="5"/>
        <v>444.38750040000008</v>
      </c>
      <c r="G58" s="139">
        <f t="shared" si="6"/>
        <v>0.10106404089458421</v>
      </c>
      <c r="H58" s="18"/>
      <c r="I58" s="136" t="s">
        <v>32</v>
      </c>
      <c r="J58" s="137"/>
      <c r="K58" s="225">
        <f>+K80+K107</f>
        <v>0.15539459</v>
      </c>
      <c r="L58" s="144">
        <f t="shared" si="7"/>
        <v>4.9330100773357281E-4</v>
      </c>
      <c r="M58" s="225">
        <f>+M80+M107</f>
        <v>3.6562259999999999E-2</v>
      </c>
      <c r="N58" s="144">
        <f t="shared" si="8"/>
        <v>1.2142860641162642E-4</v>
      </c>
      <c r="O58" s="39"/>
    </row>
    <row r="59" spans="2:15" x14ac:dyDescent="0.25">
      <c r="B59" s="111"/>
      <c r="C59" s="269" t="s">
        <v>16</v>
      </c>
      <c r="D59" s="269"/>
      <c r="E59" s="269"/>
      <c r="F59" s="269"/>
      <c r="G59" s="269"/>
      <c r="H59" s="18"/>
      <c r="I59" s="134" t="s">
        <v>34</v>
      </c>
      <c r="J59" s="135"/>
      <c r="K59" s="225">
        <f>+K81+K108</f>
        <v>31.623008730000002</v>
      </c>
      <c r="L59" s="144">
        <f t="shared" si="7"/>
        <v>0.10038742065651431</v>
      </c>
      <c r="M59" s="225">
        <f>+M81+M108</f>
        <v>5.2048242</v>
      </c>
      <c r="N59" s="144">
        <f t="shared" si="8"/>
        <v>1.7285981479906013E-2</v>
      </c>
      <c r="O59" s="39"/>
    </row>
    <row r="60" spans="2:15" x14ac:dyDescent="0.25">
      <c r="B60" s="111"/>
      <c r="C60" s="222"/>
      <c r="D60" s="222"/>
      <c r="E60" s="222"/>
      <c r="F60" s="222"/>
      <c r="G60" s="222"/>
      <c r="H60" s="18"/>
      <c r="I60" s="107" t="s">
        <v>36</v>
      </c>
      <c r="J60" s="63"/>
      <c r="K60" s="225">
        <f>+K82+K109</f>
        <v>2.51040515</v>
      </c>
      <c r="L60" s="144">
        <f t="shared" si="7"/>
        <v>7.9692953938393287E-3</v>
      </c>
      <c r="M60" s="225">
        <f>+M82+M109</f>
        <v>2.6372328199999999</v>
      </c>
      <c r="N60" s="144">
        <f t="shared" si="8"/>
        <v>8.7586354376234851E-3</v>
      </c>
      <c r="O60" s="39"/>
    </row>
    <row r="61" spans="2:15" x14ac:dyDescent="0.25">
      <c r="B61" s="111"/>
      <c r="C61" s="222"/>
      <c r="D61" s="222"/>
      <c r="E61" s="222"/>
      <c r="F61" s="222"/>
      <c r="G61" s="222"/>
      <c r="H61" s="18"/>
      <c r="I61" s="107" t="s">
        <v>40</v>
      </c>
      <c r="J61" s="63"/>
      <c r="K61" s="225">
        <f>+K84+K111</f>
        <v>280.72086628</v>
      </c>
      <c r="L61" s="144">
        <f t="shared" si="7"/>
        <v>0.89114998294191283</v>
      </c>
      <c r="M61" s="225">
        <f>+M84+M111</f>
        <v>293.22225867999998</v>
      </c>
      <c r="N61" s="144">
        <f t="shared" si="8"/>
        <v>0.97383395447605881</v>
      </c>
      <c r="O61" s="39"/>
    </row>
    <row r="62" spans="2:15" x14ac:dyDescent="0.25">
      <c r="B62" s="111"/>
      <c r="C62" s="222"/>
      <c r="D62" s="222"/>
      <c r="E62" s="222"/>
      <c r="F62" s="222"/>
      <c r="G62" s="222"/>
      <c r="H62" s="18"/>
      <c r="I62" s="107" t="s">
        <v>38</v>
      </c>
      <c r="J62" s="63"/>
      <c r="K62" s="226">
        <f>+K83+K110</f>
        <v>0</v>
      </c>
      <c r="L62" s="72">
        <f t="shared" si="7"/>
        <v>0</v>
      </c>
      <c r="M62" s="226">
        <f>+M83+M110</f>
        <v>0</v>
      </c>
      <c r="N62" s="72">
        <f t="shared" si="8"/>
        <v>0</v>
      </c>
      <c r="O62" s="39"/>
    </row>
    <row r="63" spans="2:15" x14ac:dyDescent="0.25">
      <c r="B63" s="111"/>
      <c r="C63" s="222"/>
      <c r="D63" s="222"/>
      <c r="E63" s="222"/>
      <c r="F63" s="222"/>
      <c r="G63" s="222"/>
      <c r="H63" s="18"/>
      <c r="I63" s="133" t="s">
        <v>3</v>
      </c>
      <c r="J63" s="74"/>
      <c r="K63" s="145">
        <f>SUM(K57:K62)</f>
        <v>315.00967474999999</v>
      </c>
      <c r="L63" s="146">
        <f t="shared" si="7"/>
        <v>1</v>
      </c>
      <c r="M63" s="145">
        <f>SUM(M57:M62)</f>
        <v>301.10087795999999</v>
      </c>
      <c r="N63" s="146">
        <f t="shared" si="8"/>
        <v>1</v>
      </c>
      <c r="O63" s="39"/>
    </row>
    <row r="64" spans="2:15" x14ac:dyDescent="0.25">
      <c r="B64" s="111"/>
      <c r="C64" s="222"/>
      <c r="D64" s="222"/>
      <c r="E64" s="222"/>
      <c r="F64" s="222"/>
      <c r="G64" s="222"/>
      <c r="H64" s="10"/>
      <c r="I64" s="269" t="s">
        <v>61</v>
      </c>
      <c r="J64" s="269"/>
      <c r="K64" s="269"/>
      <c r="L64" s="269"/>
      <c r="M64" s="269"/>
      <c r="N64" s="269"/>
      <c r="O64" s="39"/>
    </row>
    <row r="65" spans="2:15" x14ac:dyDescent="0.25">
      <c r="B65" s="111"/>
      <c r="C65" s="222"/>
      <c r="D65" s="222"/>
      <c r="E65" s="222"/>
      <c r="F65" s="222"/>
      <c r="G65" s="222"/>
      <c r="H65" s="18"/>
      <c r="I65" s="18"/>
      <c r="J65" s="18"/>
      <c r="K65" s="18"/>
      <c r="L65" s="35"/>
      <c r="M65" s="35"/>
      <c r="N65" s="35"/>
      <c r="O65" s="39"/>
    </row>
    <row r="66" spans="2:15" x14ac:dyDescent="0.25">
      <c r="B66" s="113"/>
      <c r="C66" s="114"/>
      <c r="D66" s="114"/>
      <c r="E66" s="114"/>
      <c r="F66" s="114"/>
      <c r="G66" s="114"/>
      <c r="H66" s="115"/>
      <c r="I66" s="115"/>
      <c r="J66" s="115"/>
      <c r="K66" s="115"/>
      <c r="L66" s="41"/>
      <c r="M66" s="41"/>
      <c r="N66" s="41"/>
      <c r="O66" s="42"/>
    </row>
    <row r="67" spans="2:15" x14ac:dyDescent="0.25">
      <c r="B67" s="112"/>
      <c r="C67" s="112"/>
      <c r="D67" s="112"/>
      <c r="E67" s="112"/>
      <c r="F67" s="112"/>
      <c r="G67" s="112"/>
      <c r="H67" s="116"/>
      <c r="I67" s="116"/>
      <c r="J67" s="116"/>
      <c r="K67" s="116"/>
      <c r="L67" s="35"/>
      <c r="M67" s="35"/>
      <c r="N67" s="35"/>
      <c r="O67" s="35"/>
    </row>
    <row r="68" spans="2:15" x14ac:dyDescent="0.25">
      <c r="B68" s="112"/>
      <c r="C68" s="112"/>
      <c r="D68" s="112"/>
      <c r="E68" s="112"/>
      <c r="F68" s="112"/>
      <c r="G68" s="112"/>
      <c r="H68" s="116"/>
      <c r="I68" s="116"/>
      <c r="J68" s="116"/>
      <c r="K68" s="116"/>
      <c r="L68" s="35"/>
      <c r="M68" s="35"/>
      <c r="N68" s="35"/>
      <c r="O68" s="35"/>
    </row>
    <row r="69" spans="2:15" x14ac:dyDescent="0.25">
      <c r="B69" s="152" t="s">
        <v>64</v>
      </c>
      <c r="C69" s="153"/>
      <c r="D69" s="153"/>
      <c r="E69" s="153"/>
      <c r="F69" s="153"/>
      <c r="G69" s="153"/>
      <c r="H69" s="110"/>
      <c r="I69" s="110"/>
      <c r="J69" s="110"/>
      <c r="K69" s="110"/>
      <c r="L69" s="117"/>
      <c r="M69" s="117"/>
      <c r="N69" s="117"/>
      <c r="O69" s="118"/>
    </row>
    <row r="70" spans="2:15" x14ac:dyDescent="0.25">
      <c r="B70" s="149" t="s">
        <v>63</v>
      </c>
      <c r="C70" s="150"/>
      <c r="D70" s="150"/>
      <c r="E70" s="151"/>
      <c r="F70" s="151"/>
      <c r="G70" s="151"/>
      <c r="H70" s="116"/>
      <c r="I70" s="116"/>
      <c r="J70" s="116"/>
      <c r="K70" s="116"/>
      <c r="L70" s="35"/>
      <c r="M70" s="35"/>
      <c r="N70" s="35"/>
      <c r="O70" s="39"/>
    </row>
    <row r="71" spans="2:15" x14ac:dyDescent="0.25">
      <c r="B71" s="27" t="s">
        <v>17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9"/>
    </row>
    <row r="72" spans="2:15" x14ac:dyDescent="0.25">
      <c r="B72" s="105" t="s">
        <v>18</v>
      </c>
      <c r="C72" s="60"/>
      <c r="D72" s="61"/>
      <c r="E72" s="44">
        <v>2016</v>
      </c>
      <c r="F72" s="44" t="s">
        <v>19</v>
      </c>
      <c r="G72" s="44">
        <v>2017</v>
      </c>
      <c r="H72" s="44" t="s">
        <v>19</v>
      </c>
      <c r="I72" s="35"/>
      <c r="J72" s="44" t="s">
        <v>20</v>
      </c>
      <c r="K72" s="44">
        <v>2016</v>
      </c>
      <c r="L72" s="44" t="s">
        <v>19</v>
      </c>
      <c r="M72" s="44">
        <v>2017</v>
      </c>
      <c r="N72" s="44" t="s">
        <v>19</v>
      </c>
      <c r="O72" s="39"/>
    </row>
    <row r="73" spans="2:15" x14ac:dyDescent="0.25">
      <c r="B73" s="106" t="s">
        <v>21</v>
      </c>
      <c r="C73" s="62"/>
      <c r="D73" s="63"/>
      <c r="E73" s="154"/>
      <c r="F73" s="64" t="str">
        <f t="shared" ref="F73:F91" si="9">+IF(E73="","",+E73/E$92)</f>
        <v/>
      </c>
      <c r="G73" s="154"/>
      <c r="H73" s="64" t="str">
        <f t="shared" ref="H73:H91" si="10">+IF(G73="","",+G73/G$92)</f>
        <v/>
      </c>
      <c r="I73" s="35"/>
      <c r="J73" s="65" t="s">
        <v>22</v>
      </c>
      <c r="K73" s="66">
        <f>+SUM(E73:E81)</f>
        <v>82.446114190000003</v>
      </c>
      <c r="L73" s="59">
        <f>+K73/K75</f>
        <v>0.94177248648718359</v>
      </c>
      <c r="M73" s="66">
        <f>+SUM(G73:G81)</f>
        <v>79.133407120000001</v>
      </c>
      <c r="N73" s="59">
        <f>+M73/M75</f>
        <v>0.93260653404980798</v>
      </c>
      <c r="O73" s="39"/>
    </row>
    <row r="74" spans="2:15" x14ac:dyDescent="0.25">
      <c r="B74" s="106" t="s">
        <v>23</v>
      </c>
      <c r="C74" s="62"/>
      <c r="D74" s="63"/>
      <c r="E74" s="154"/>
      <c r="F74" s="64" t="str">
        <f t="shared" si="9"/>
        <v/>
      </c>
      <c r="G74" s="154"/>
      <c r="H74" s="64" t="str">
        <f t="shared" si="10"/>
        <v/>
      </c>
      <c r="I74" s="35"/>
      <c r="J74" s="58" t="s">
        <v>1</v>
      </c>
      <c r="K74" s="66">
        <f>+SUM(E82:E91)</f>
        <v>5.0974437000000004</v>
      </c>
      <c r="L74" s="59">
        <f>+K74/K75</f>
        <v>5.8227513512816402E-2</v>
      </c>
      <c r="M74" s="66">
        <f>+SUM(G82:G91)</f>
        <v>5.71846152</v>
      </c>
      <c r="N74" s="59">
        <f>+M74/M75</f>
        <v>6.7393465950191939E-2</v>
      </c>
      <c r="O74" s="39"/>
    </row>
    <row r="75" spans="2:15" x14ac:dyDescent="0.25">
      <c r="B75" s="106" t="s">
        <v>24</v>
      </c>
      <c r="C75" s="62"/>
      <c r="D75" s="63"/>
      <c r="E75" s="154">
        <v>3.8848649999999998E-2</v>
      </c>
      <c r="F75" s="64">
        <f t="shared" si="9"/>
        <v>4.4376366389876454E-4</v>
      </c>
      <c r="G75" s="154">
        <v>9.1405300000000009E-3</v>
      </c>
      <c r="H75" s="64">
        <f t="shared" si="10"/>
        <v>1.0772337894855819E-4</v>
      </c>
      <c r="I75" s="35"/>
      <c r="J75" s="67" t="s">
        <v>3</v>
      </c>
      <c r="K75" s="68">
        <f>SUM(K73:K74)</f>
        <v>87.543557890000002</v>
      </c>
      <c r="L75" s="69">
        <f>+L74+L73</f>
        <v>1</v>
      </c>
      <c r="M75" s="68">
        <f>SUM(M73:M74)</f>
        <v>84.851868640000006</v>
      </c>
      <c r="N75" s="69">
        <f>+N74+N73</f>
        <v>0.99999999999999989</v>
      </c>
      <c r="O75" s="39"/>
    </row>
    <row r="76" spans="2:15" x14ac:dyDescent="0.25">
      <c r="B76" s="106" t="s">
        <v>25</v>
      </c>
      <c r="C76" s="62"/>
      <c r="D76" s="63"/>
      <c r="E76" s="154">
        <v>7.9057520700000001</v>
      </c>
      <c r="F76" s="64">
        <f t="shared" si="9"/>
        <v>9.0306497251730553E-2</v>
      </c>
      <c r="G76" s="154">
        <v>1.3012061399999999</v>
      </c>
      <c r="H76" s="64">
        <f t="shared" si="10"/>
        <v>1.5335032225637969E-2</v>
      </c>
      <c r="I76" s="35"/>
      <c r="J76" s="35"/>
      <c r="K76" s="35"/>
      <c r="L76" s="35"/>
      <c r="M76" s="35"/>
      <c r="N76" s="35"/>
      <c r="O76" s="39"/>
    </row>
    <row r="77" spans="2:15" x14ac:dyDescent="0.25">
      <c r="B77" s="106" t="s">
        <v>26</v>
      </c>
      <c r="C77" s="62"/>
      <c r="D77" s="63"/>
      <c r="E77" s="154">
        <v>0.55681993000000007</v>
      </c>
      <c r="F77" s="64">
        <f t="shared" si="9"/>
        <v>6.3604900625543912E-3</v>
      </c>
      <c r="G77" s="154">
        <v>0.58560226999999998</v>
      </c>
      <c r="H77" s="64">
        <f t="shared" si="10"/>
        <v>6.901465806068781E-3</v>
      </c>
      <c r="I77" s="35"/>
      <c r="J77" s="35"/>
      <c r="K77" s="112"/>
      <c r="L77" s="112"/>
      <c r="M77" s="35"/>
      <c r="N77" s="35"/>
      <c r="O77" s="39"/>
    </row>
    <row r="78" spans="2:15" x14ac:dyDescent="0.25">
      <c r="B78" s="106" t="s">
        <v>27</v>
      </c>
      <c r="C78" s="62"/>
      <c r="D78" s="63"/>
      <c r="E78" s="154">
        <v>7.0781350000000007E-2</v>
      </c>
      <c r="F78" s="64">
        <f t="shared" si="9"/>
        <v>8.0852722582897528E-4</v>
      </c>
      <c r="G78" s="154">
        <v>7.3705929999999989E-2</v>
      </c>
      <c r="H78" s="64">
        <f t="shared" si="10"/>
        <v>8.6864239033687337E-4</v>
      </c>
      <c r="I78" s="35"/>
      <c r="J78" s="70" t="s">
        <v>28</v>
      </c>
      <c r="K78" s="44">
        <v>2016</v>
      </c>
      <c r="L78" s="44" t="s">
        <v>19</v>
      </c>
      <c r="M78" s="44">
        <v>2017</v>
      </c>
      <c r="N78" s="44" t="s">
        <v>19</v>
      </c>
      <c r="O78" s="39"/>
    </row>
    <row r="79" spans="2:15" x14ac:dyDescent="0.25">
      <c r="B79" s="107" t="s">
        <v>29</v>
      </c>
      <c r="C79" s="62"/>
      <c r="D79" s="63"/>
      <c r="E79" s="154"/>
      <c r="F79" s="64" t="str">
        <f t="shared" si="9"/>
        <v/>
      </c>
      <c r="G79" s="154"/>
      <c r="H79" s="64" t="str">
        <f t="shared" si="10"/>
        <v/>
      </c>
      <c r="I79" s="35"/>
      <c r="J79" s="71" t="s">
        <v>30</v>
      </c>
      <c r="K79" s="66">
        <f>+E73+E74</f>
        <v>0</v>
      </c>
      <c r="L79" s="59">
        <f>+K79/K$85</f>
        <v>0</v>
      </c>
      <c r="M79" s="66">
        <f>+G73+G74</f>
        <v>0</v>
      </c>
      <c r="N79" s="59">
        <f t="shared" ref="N79:N85" si="11">+M79/M$85</f>
        <v>0</v>
      </c>
      <c r="O79" s="39"/>
    </row>
    <row r="80" spans="2:15" x14ac:dyDescent="0.25">
      <c r="B80" s="106" t="s">
        <v>31</v>
      </c>
      <c r="C80" s="62"/>
      <c r="D80" s="63"/>
      <c r="E80" s="154">
        <v>64.210637660000003</v>
      </c>
      <c r="F80" s="64">
        <f t="shared" si="9"/>
        <v>0.73347073397087403</v>
      </c>
      <c r="G80" s="154">
        <v>2.6542262400000003</v>
      </c>
      <c r="H80" s="64">
        <f t="shared" si="10"/>
        <v>3.12807046272729E-2</v>
      </c>
      <c r="I80" s="35"/>
      <c r="J80" s="71" t="s">
        <v>32</v>
      </c>
      <c r="K80" s="66">
        <f>+E75</f>
        <v>3.8848649999999998E-2</v>
      </c>
      <c r="L80" s="59">
        <f t="shared" ref="L80:L85" si="12">+K80/K$85</f>
        <v>4.7120049721775733E-4</v>
      </c>
      <c r="M80" s="66">
        <f>+G75</f>
        <v>9.1405300000000009E-3</v>
      </c>
      <c r="N80" s="59">
        <f t="shared" si="11"/>
        <v>1.1550785354330894E-4</v>
      </c>
      <c r="O80" s="39"/>
    </row>
    <row r="81" spans="2:15" x14ac:dyDescent="0.25">
      <c r="B81" s="106" t="s">
        <v>33</v>
      </c>
      <c r="C81" s="62"/>
      <c r="D81" s="63"/>
      <c r="E81" s="154">
        <v>9.6632745299999989</v>
      </c>
      <c r="F81" s="64">
        <f t="shared" si="9"/>
        <v>0.11038247431229686</v>
      </c>
      <c r="G81" s="154">
        <v>74.509526010000002</v>
      </c>
      <c r="H81" s="64">
        <f t="shared" si="10"/>
        <v>0.87811296562154295</v>
      </c>
      <c r="I81" s="35"/>
      <c r="J81" s="71" t="s">
        <v>34</v>
      </c>
      <c r="K81" s="66">
        <f>+E76</f>
        <v>7.9057520700000001</v>
      </c>
      <c r="L81" s="59">
        <f t="shared" si="12"/>
        <v>9.5889929412330016E-2</v>
      </c>
      <c r="M81" s="66">
        <f>+G76</f>
        <v>1.3012061399999999</v>
      </c>
      <c r="N81" s="59">
        <f t="shared" si="11"/>
        <v>1.644319620949489E-2</v>
      </c>
      <c r="O81" s="39"/>
    </row>
    <row r="82" spans="2:15" x14ac:dyDescent="0.25">
      <c r="B82" s="106" t="s">
        <v>35</v>
      </c>
      <c r="C82" s="62"/>
      <c r="D82" s="63"/>
      <c r="E82" s="154"/>
      <c r="F82" s="64" t="str">
        <f t="shared" si="9"/>
        <v/>
      </c>
      <c r="G82" s="154"/>
      <c r="H82" s="64" t="str">
        <f t="shared" si="10"/>
        <v/>
      </c>
      <c r="I82" s="35"/>
      <c r="J82" s="71" t="s">
        <v>36</v>
      </c>
      <c r="K82" s="66">
        <f>+E77+E78</f>
        <v>0.62760128000000004</v>
      </c>
      <c r="L82" s="59">
        <f t="shared" si="12"/>
        <v>7.6122602764961194E-3</v>
      </c>
      <c r="M82" s="66">
        <f>+G77+G78</f>
        <v>0.65930820000000001</v>
      </c>
      <c r="N82" s="59">
        <f t="shared" si="11"/>
        <v>8.3316038572711464E-3</v>
      </c>
      <c r="O82" s="39"/>
    </row>
    <row r="83" spans="2:15" x14ac:dyDescent="0.25">
      <c r="B83" s="106" t="s">
        <v>37</v>
      </c>
      <c r="C83" s="62"/>
      <c r="D83" s="63"/>
      <c r="E83" s="154"/>
      <c r="F83" s="64" t="str">
        <f t="shared" si="9"/>
        <v/>
      </c>
      <c r="G83" s="154"/>
      <c r="H83" s="64" t="str">
        <f t="shared" si="10"/>
        <v/>
      </c>
      <c r="I83" s="35"/>
      <c r="J83" s="72" t="s">
        <v>38</v>
      </c>
      <c r="K83" s="66">
        <f>+E79</f>
        <v>0</v>
      </c>
      <c r="L83" s="59">
        <f t="shared" si="12"/>
        <v>0</v>
      </c>
      <c r="M83" s="66">
        <f>+G79</f>
        <v>0</v>
      </c>
      <c r="N83" s="59">
        <f t="shared" si="11"/>
        <v>0</v>
      </c>
      <c r="O83" s="39"/>
    </row>
    <row r="84" spans="2:15" x14ac:dyDescent="0.25">
      <c r="B84" s="107" t="s">
        <v>39</v>
      </c>
      <c r="C84" s="62"/>
      <c r="D84" s="63"/>
      <c r="E84" s="154"/>
      <c r="F84" s="64" t="str">
        <f t="shared" si="9"/>
        <v/>
      </c>
      <c r="G84" s="154"/>
      <c r="H84" s="64" t="str">
        <f t="shared" si="10"/>
        <v/>
      </c>
      <c r="I84" s="35"/>
      <c r="J84" s="71" t="s">
        <v>40</v>
      </c>
      <c r="K84" s="66">
        <f>+E80+E81</f>
        <v>73.873912189999999</v>
      </c>
      <c r="L84" s="59">
        <f t="shared" si="12"/>
        <v>0.8960266098139561</v>
      </c>
      <c r="M84" s="66">
        <f>+G80+G81</f>
        <v>77.163752250000002</v>
      </c>
      <c r="N84" s="59">
        <f t="shared" si="11"/>
        <v>0.97510969207969067</v>
      </c>
      <c r="O84" s="39"/>
    </row>
    <row r="85" spans="2:15" x14ac:dyDescent="0.25">
      <c r="B85" s="107" t="s">
        <v>41</v>
      </c>
      <c r="C85" s="62"/>
      <c r="D85" s="63"/>
      <c r="E85" s="154"/>
      <c r="F85" s="64" t="str">
        <f t="shared" si="9"/>
        <v/>
      </c>
      <c r="G85" s="154"/>
      <c r="H85" s="64" t="str">
        <f t="shared" si="10"/>
        <v/>
      </c>
      <c r="I85" s="35"/>
      <c r="J85" s="67" t="s">
        <v>3</v>
      </c>
      <c r="K85" s="68">
        <f>SUM(K79:K84)</f>
        <v>82.446114190000003</v>
      </c>
      <c r="L85" s="69">
        <f t="shared" si="12"/>
        <v>1</v>
      </c>
      <c r="M85" s="68">
        <f>SUM(M79:M84)</f>
        <v>79.133407120000001</v>
      </c>
      <c r="N85" s="69">
        <f t="shared" si="11"/>
        <v>1</v>
      </c>
      <c r="O85" s="39"/>
    </row>
    <row r="86" spans="2:15" x14ac:dyDescent="0.25">
      <c r="B86" s="106" t="s">
        <v>42</v>
      </c>
      <c r="C86" s="62"/>
      <c r="D86" s="63"/>
      <c r="E86" s="154"/>
      <c r="F86" s="64" t="str">
        <f t="shared" si="9"/>
        <v/>
      </c>
      <c r="G86" s="154"/>
      <c r="H86" s="64" t="str">
        <f t="shared" si="10"/>
        <v/>
      </c>
      <c r="I86" s="35"/>
      <c r="J86" s="35"/>
      <c r="K86" s="35"/>
      <c r="L86" s="35"/>
      <c r="M86" s="35"/>
      <c r="N86" s="35"/>
      <c r="O86" s="39"/>
    </row>
    <row r="87" spans="2:15" x14ac:dyDescent="0.25">
      <c r="B87" s="106" t="s">
        <v>43</v>
      </c>
      <c r="C87" s="62"/>
      <c r="D87" s="63"/>
      <c r="E87" s="154"/>
      <c r="F87" s="64" t="str">
        <f t="shared" si="9"/>
        <v/>
      </c>
      <c r="G87" s="154"/>
      <c r="H87" s="64" t="str">
        <f t="shared" si="10"/>
        <v/>
      </c>
      <c r="I87" s="35"/>
      <c r="J87" s="35"/>
      <c r="K87" s="35"/>
      <c r="L87" s="35"/>
      <c r="M87" s="35"/>
      <c r="N87" s="35"/>
      <c r="O87" s="39"/>
    </row>
    <row r="88" spans="2:15" x14ac:dyDescent="0.25">
      <c r="B88" s="106" t="s">
        <v>44</v>
      </c>
      <c r="C88" s="62"/>
      <c r="D88" s="63"/>
      <c r="E88" s="154">
        <v>5</v>
      </c>
      <c r="F88" s="64">
        <f t="shared" si="9"/>
        <v>5.711442532736203E-2</v>
      </c>
      <c r="G88" s="154">
        <v>5.65</v>
      </c>
      <c r="H88" s="64">
        <f t="shared" si="10"/>
        <v>6.6586630212838172E-2</v>
      </c>
      <c r="I88" s="35"/>
      <c r="J88" s="35"/>
      <c r="K88" s="35"/>
      <c r="L88" s="35"/>
      <c r="M88" s="35"/>
      <c r="N88" s="35"/>
      <c r="O88" s="39"/>
    </row>
    <row r="89" spans="2:15" x14ac:dyDescent="0.25">
      <c r="B89" s="106" t="s">
        <v>45</v>
      </c>
      <c r="C89" s="62"/>
      <c r="D89" s="63"/>
      <c r="E89" s="154">
        <v>9.7443699999999994E-2</v>
      </c>
      <c r="F89" s="64">
        <f t="shared" si="9"/>
        <v>1.1130881854543734E-3</v>
      </c>
      <c r="G89" s="154">
        <v>6.8461519999999998E-2</v>
      </c>
      <c r="H89" s="64">
        <f t="shared" si="10"/>
        <v>8.0683573735377428E-4</v>
      </c>
      <c r="I89" s="35"/>
      <c r="J89" s="35"/>
      <c r="K89" s="35"/>
      <c r="L89" s="35"/>
      <c r="M89" s="35"/>
      <c r="N89" s="35"/>
      <c r="O89" s="39"/>
    </row>
    <row r="90" spans="2:15" x14ac:dyDescent="0.25">
      <c r="B90" s="106" t="s">
        <v>46</v>
      </c>
      <c r="C90" s="62"/>
      <c r="D90" s="63"/>
      <c r="E90" s="154"/>
      <c r="F90" s="64" t="str">
        <f t="shared" si="9"/>
        <v/>
      </c>
      <c r="G90" s="154"/>
      <c r="H90" s="64" t="str">
        <f t="shared" si="10"/>
        <v/>
      </c>
      <c r="I90" s="35"/>
      <c r="J90" s="35"/>
      <c r="K90" s="35"/>
      <c r="L90" s="35"/>
      <c r="M90" s="35"/>
      <c r="N90" s="35"/>
      <c r="O90" s="39"/>
    </row>
    <row r="91" spans="2:15" x14ac:dyDescent="0.25">
      <c r="B91" s="106" t="s">
        <v>47</v>
      </c>
      <c r="C91" s="62"/>
      <c r="D91" s="63"/>
      <c r="E91" s="154"/>
      <c r="F91" s="64" t="str">
        <f t="shared" si="9"/>
        <v/>
      </c>
      <c r="G91" s="154"/>
      <c r="H91" s="64" t="str">
        <f t="shared" si="10"/>
        <v/>
      </c>
      <c r="I91" s="35"/>
      <c r="J91" s="35"/>
      <c r="K91" s="35"/>
      <c r="L91" s="35"/>
      <c r="M91" s="35"/>
      <c r="N91" s="35"/>
      <c r="O91" s="39"/>
    </row>
    <row r="92" spans="2:15" x14ac:dyDescent="0.25">
      <c r="B92" s="108" t="s">
        <v>48</v>
      </c>
      <c r="C92" s="73"/>
      <c r="D92" s="74"/>
      <c r="E92" s="68">
        <f>SUM(E73:E91)</f>
        <v>87.543557890000002</v>
      </c>
      <c r="F92" s="75">
        <f>SUM(F73:F91)</f>
        <v>1</v>
      </c>
      <c r="G92" s="132">
        <f>SUM(G73:G91)</f>
        <v>84.851868640000006</v>
      </c>
      <c r="H92" s="75">
        <f>SUM(H73:H91)</f>
        <v>0.99999999999999989</v>
      </c>
      <c r="I92" s="35"/>
      <c r="J92" s="35"/>
      <c r="K92" s="35"/>
      <c r="L92" s="35"/>
      <c r="M92" s="35"/>
      <c r="N92" s="35"/>
      <c r="O92" s="39"/>
    </row>
    <row r="93" spans="2:15" x14ac:dyDescent="0.25">
      <c r="B93" s="268" t="s">
        <v>59</v>
      </c>
      <c r="C93" s="269"/>
      <c r="D93" s="269"/>
      <c r="E93" s="269"/>
      <c r="F93" s="269"/>
      <c r="G93" s="269"/>
      <c r="H93" s="269"/>
      <c r="I93" s="35"/>
      <c r="J93" s="35"/>
      <c r="K93" s="35"/>
      <c r="L93" s="35"/>
      <c r="M93" s="35"/>
      <c r="N93" s="35"/>
      <c r="O93" s="39"/>
    </row>
    <row r="94" spans="2:15" x14ac:dyDescent="0.25">
      <c r="B94" s="38"/>
      <c r="C94" s="119"/>
      <c r="D94" s="119"/>
      <c r="E94" s="119"/>
      <c r="F94" s="119"/>
      <c r="G94" s="119"/>
      <c r="H94" s="35"/>
      <c r="I94" s="35"/>
      <c r="J94" s="35"/>
      <c r="K94" s="35"/>
      <c r="L94" s="35"/>
      <c r="M94" s="35"/>
      <c r="N94" s="35"/>
      <c r="O94" s="39"/>
    </row>
    <row r="95" spans="2:15" x14ac:dyDescent="0.25">
      <c r="B95" s="38"/>
      <c r="C95" s="119"/>
      <c r="D95" s="119"/>
      <c r="E95" s="119"/>
      <c r="F95" s="119"/>
      <c r="G95" s="119"/>
      <c r="H95" s="35"/>
      <c r="I95" s="35"/>
      <c r="J95" s="35"/>
      <c r="K95" s="35"/>
      <c r="L95" s="35"/>
      <c r="M95" s="35"/>
      <c r="N95" s="35"/>
      <c r="O95" s="39"/>
    </row>
    <row r="96" spans="2:15" x14ac:dyDescent="0.25">
      <c r="B96" s="38"/>
      <c r="C96" s="119"/>
      <c r="D96" s="119"/>
      <c r="E96" s="119"/>
      <c r="F96" s="119"/>
      <c r="G96" s="119"/>
      <c r="H96" s="35"/>
      <c r="I96" s="35"/>
      <c r="J96" s="35"/>
      <c r="K96" s="35"/>
      <c r="L96" s="35"/>
      <c r="M96" s="35"/>
      <c r="N96" s="35"/>
      <c r="O96" s="39"/>
    </row>
    <row r="97" spans="2:15" x14ac:dyDescent="0.25">
      <c r="B97" s="148" t="s">
        <v>62</v>
      </c>
      <c r="C97" s="25"/>
      <c r="D97" s="25"/>
      <c r="E97" s="25"/>
      <c r="F97" s="25"/>
      <c r="G97" s="25"/>
      <c r="H97" s="35"/>
      <c r="I97" s="35"/>
      <c r="J97" s="35"/>
      <c r="K97" s="35"/>
      <c r="L97" s="35"/>
      <c r="M97" s="35"/>
      <c r="N97" s="35"/>
      <c r="O97" s="39"/>
    </row>
    <row r="98" spans="2:15" x14ac:dyDescent="0.25">
      <c r="B98" s="27" t="s">
        <v>17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9"/>
    </row>
    <row r="99" spans="2:15" x14ac:dyDescent="0.25">
      <c r="B99" s="105" t="s">
        <v>18</v>
      </c>
      <c r="C99" s="60"/>
      <c r="D99" s="61"/>
      <c r="E99" s="44">
        <v>2016</v>
      </c>
      <c r="F99" s="44" t="s">
        <v>19</v>
      </c>
      <c r="G99" s="44">
        <v>2017</v>
      </c>
      <c r="H99" s="44" t="s">
        <v>19</v>
      </c>
      <c r="I99" s="120"/>
      <c r="J99" s="44" t="s">
        <v>20</v>
      </c>
      <c r="K99" s="44">
        <v>2016</v>
      </c>
      <c r="L99" s="44" t="s">
        <v>19</v>
      </c>
      <c r="M99" s="44">
        <v>2017</v>
      </c>
      <c r="N99" s="44" t="s">
        <v>19</v>
      </c>
      <c r="O99" s="121"/>
    </row>
    <row r="100" spans="2:15" x14ac:dyDescent="0.25">
      <c r="B100" s="106" t="s">
        <v>21</v>
      </c>
      <c r="C100" s="62"/>
      <c r="D100" s="63"/>
      <c r="E100" s="154"/>
      <c r="F100" s="64" t="str">
        <f>+IF(E100="","",+E100/E$119)</f>
        <v/>
      </c>
      <c r="G100" s="154"/>
      <c r="H100" s="64" t="str">
        <f>+IF(G100="","",+G100/G$119)</f>
        <v/>
      </c>
      <c r="I100" s="122"/>
      <c r="J100" s="65" t="s">
        <v>22</v>
      </c>
      <c r="K100" s="66">
        <f>+SUM(E100:E107)</f>
        <v>232.56356055999998</v>
      </c>
      <c r="L100" s="59">
        <f>+K100/K102</f>
        <v>0.73583332091878828</v>
      </c>
      <c r="M100" s="66">
        <f>+SUM(G100:G107)</f>
        <v>221.96747084</v>
      </c>
      <c r="N100" s="59">
        <f>+M100/M102</f>
        <v>0.61737266415966652</v>
      </c>
      <c r="O100" s="123"/>
    </row>
    <row r="101" spans="2:15" x14ac:dyDescent="0.25">
      <c r="B101" s="106" t="s">
        <v>23</v>
      </c>
      <c r="C101" s="62"/>
      <c r="D101" s="63"/>
      <c r="E101" s="154"/>
      <c r="F101" s="64" t="str">
        <f t="shared" ref="F101:H119" si="13">+IF(E101="","",+E101/E$119)</f>
        <v/>
      </c>
      <c r="G101" s="154"/>
      <c r="H101" s="64" t="str">
        <f t="shared" si="13"/>
        <v/>
      </c>
      <c r="I101" s="122"/>
      <c r="J101" s="58" t="s">
        <v>1</v>
      </c>
      <c r="K101" s="66">
        <f>+SUM(E108:E118)</f>
        <v>83.491113709999993</v>
      </c>
      <c r="L101" s="59">
        <f>+K101/K102</f>
        <v>0.26416667908121177</v>
      </c>
      <c r="M101" s="66">
        <f>+SUM(G108:G118)</f>
        <v>137.56816092</v>
      </c>
      <c r="N101" s="59">
        <f>+M101/M102</f>
        <v>0.38262733584033348</v>
      </c>
      <c r="O101" s="123"/>
    </row>
    <row r="102" spans="2:15" x14ac:dyDescent="0.25">
      <c r="B102" s="106" t="s">
        <v>24</v>
      </c>
      <c r="C102" s="62"/>
      <c r="D102" s="63"/>
      <c r="E102" s="154">
        <v>0.11654594</v>
      </c>
      <c r="F102" s="64">
        <f t="shared" si="13"/>
        <v>3.6875246432975343E-4</v>
      </c>
      <c r="G102" s="154">
        <v>2.7421729999999998E-2</v>
      </c>
      <c r="H102" s="64">
        <f t="shared" si="13"/>
        <v>7.6269853604676266E-5</v>
      </c>
      <c r="I102" s="122"/>
      <c r="J102" s="67" t="s">
        <v>3</v>
      </c>
      <c r="K102" s="68">
        <f>SUM(K100:K101)</f>
        <v>316.05467426999996</v>
      </c>
      <c r="L102" s="69">
        <f>+L101+L100</f>
        <v>1</v>
      </c>
      <c r="M102" s="68">
        <f>SUM(M100:M101)</f>
        <v>359.53563176</v>
      </c>
      <c r="N102" s="69">
        <f>+N101+N100</f>
        <v>1</v>
      </c>
      <c r="O102" s="123"/>
    </row>
    <row r="103" spans="2:15" x14ac:dyDescent="0.25">
      <c r="B103" s="106" t="s">
        <v>25</v>
      </c>
      <c r="C103" s="62"/>
      <c r="D103" s="63"/>
      <c r="E103" s="154">
        <v>23.71725666</v>
      </c>
      <c r="F103" s="64">
        <f t="shared" si="13"/>
        <v>7.5041625993288633E-2</v>
      </c>
      <c r="G103" s="154">
        <v>3.9036180599999999</v>
      </c>
      <c r="H103" s="64">
        <f t="shared" si="13"/>
        <v>1.0857388573396732E-2</v>
      </c>
      <c r="I103" s="122"/>
      <c r="J103" s="35"/>
      <c r="K103" s="35"/>
      <c r="L103" s="35"/>
      <c r="M103" s="35"/>
      <c r="N103" s="35"/>
      <c r="O103" s="123"/>
    </row>
    <row r="104" spans="2:15" x14ac:dyDescent="0.25">
      <c r="B104" s="106" t="s">
        <v>26</v>
      </c>
      <c r="C104" s="62"/>
      <c r="D104" s="63"/>
      <c r="E104" s="154">
        <v>1.67045983</v>
      </c>
      <c r="F104" s="64">
        <f t="shared" si="13"/>
        <v>5.2853508142485352E-3</v>
      </c>
      <c r="G104" s="154">
        <v>1.7568067599999999</v>
      </c>
      <c r="H104" s="64">
        <f t="shared" si="13"/>
        <v>4.8863217016907991E-3</v>
      </c>
      <c r="I104" s="25"/>
      <c r="J104" s="35"/>
      <c r="K104" s="112"/>
      <c r="L104" s="112"/>
      <c r="M104" s="35"/>
      <c r="N104" s="35"/>
      <c r="O104" s="24"/>
    </row>
    <row r="105" spans="2:15" x14ac:dyDescent="0.25">
      <c r="B105" s="106" t="s">
        <v>27</v>
      </c>
      <c r="C105" s="62"/>
      <c r="D105" s="63"/>
      <c r="E105" s="154">
        <v>0.21234404000000001</v>
      </c>
      <c r="F105" s="64">
        <f t="shared" si="13"/>
        <v>6.7185856526392714E-4</v>
      </c>
      <c r="G105" s="154">
        <v>0.22111786</v>
      </c>
      <c r="H105" s="64">
        <f t="shared" si="13"/>
        <v>6.1500958588605833E-4</v>
      </c>
      <c r="I105" s="35"/>
      <c r="J105" s="70" t="s">
        <v>28</v>
      </c>
      <c r="K105" s="44">
        <v>2016</v>
      </c>
      <c r="L105" s="44" t="s">
        <v>19</v>
      </c>
      <c r="M105" s="44">
        <v>2017</v>
      </c>
      <c r="N105" s="44" t="s">
        <v>19</v>
      </c>
      <c r="O105" s="39"/>
    </row>
    <row r="106" spans="2:15" x14ac:dyDescent="0.25">
      <c r="B106" s="106" t="s">
        <v>31</v>
      </c>
      <c r="C106" s="62"/>
      <c r="D106" s="63"/>
      <c r="E106" s="154">
        <v>179.78978541999999</v>
      </c>
      <c r="F106" s="64">
        <f t="shared" si="13"/>
        <v>0.56885659367407027</v>
      </c>
      <c r="G106" s="154">
        <v>208.62667298</v>
      </c>
      <c r="H106" s="64">
        <f t="shared" si="13"/>
        <v>0.58026702933094554</v>
      </c>
      <c r="I106" s="35"/>
      <c r="J106" s="71" t="s">
        <v>30</v>
      </c>
      <c r="K106" s="66">
        <f>+E100+E101</f>
        <v>0</v>
      </c>
      <c r="L106" s="59">
        <f t="shared" ref="L106:L107" si="14">+K106/K$112</f>
        <v>0</v>
      </c>
      <c r="M106" s="66">
        <f>+G100+G101</f>
        <v>0</v>
      </c>
      <c r="N106" s="59">
        <f t="shared" ref="N106" si="15">+M106/M$112</f>
        <v>0</v>
      </c>
      <c r="O106" s="39"/>
    </row>
    <row r="107" spans="2:15" x14ac:dyDescent="0.25">
      <c r="B107" s="106" t="s">
        <v>33</v>
      </c>
      <c r="C107" s="62"/>
      <c r="D107" s="63"/>
      <c r="E107" s="154">
        <v>27.057168670000003</v>
      </c>
      <c r="F107" s="64">
        <f t="shared" si="13"/>
        <v>8.5609139407587242E-2</v>
      </c>
      <c r="G107" s="154">
        <v>7.4318334500000001</v>
      </c>
      <c r="H107" s="64">
        <f t="shared" si="13"/>
        <v>2.0670645114142551E-2</v>
      </c>
      <c r="I107" s="120"/>
      <c r="J107" s="71" t="s">
        <v>32</v>
      </c>
      <c r="K107" s="66">
        <f>+E102</f>
        <v>0.11654594</v>
      </c>
      <c r="L107" s="59">
        <f t="shared" si="14"/>
        <v>5.0113586031863262E-4</v>
      </c>
      <c r="M107" s="66">
        <f>+G102</f>
        <v>2.7421729999999998E-2</v>
      </c>
      <c r="N107" s="59">
        <f>+M107/M$112</f>
        <v>1.2353940825755635E-4</v>
      </c>
      <c r="O107" s="121"/>
    </row>
    <row r="108" spans="2:15" x14ac:dyDescent="0.25">
      <c r="B108" s="106" t="s">
        <v>65</v>
      </c>
      <c r="C108" s="62"/>
      <c r="D108" s="63"/>
      <c r="E108" s="154"/>
      <c r="F108" s="64" t="str">
        <f t="shared" si="13"/>
        <v/>
      </c>
      <c r="G108" s="154">
        <v>24.001144</v>
      </c>
      <c r="H108" s="64">
        <f t="shared" si="13"/>
        <v>6.6755953735404522E-2</v>
      </c>
      <c r="I108" s="116"/>
      <c r="J108" s="71" t="s">
        <v>34</v>
      </c>
      <c r="K108" s="66">
        <f>+E103</f>
        <v>23.71725666</v>
      </c>
      <c r="L108" s="59">
        <f>+K108/K$112</f>
        <v>0.10198182640001804</v>
      </c>
      <c r="M108" s="66">
        <f>+G103</f>
        <v>3.9036180599999999</v>
      </c>
      <c r="N108" s="59">
        <f t="shared" ref="N108:N112" si="16">+M108/M$112</f>
        <v>1.7586442036877693E-2</v>
      </c>
      <c r="O108" s="124"/>
    </row>
    <row r="109" spans="2:15" x14ac:dyDescent="0.25">
      <c r="B109" s="107" t="s">
        <v>39</v>
      </c>
      <c r="C109" s="62"/>
      <c r="D109" s="63"/>
      <c r="E109" s="154"/>
      <c r="F109" s="64" t="str">
        <f t="shared" si="13"/>
        <v/>
      </c>
      <c r="G109" s="154"/>
      <c r="H109" s="64" t="str">
        <f t="shared" si="13"/>
        <v/>
      </c>
      <c r="I109" s="116"/>
      <c r="J109" s="71" t="s">
        <v>36</v>
      </c>
      <c r="K109" s="66">
        <f>+E104+E105</f>
        <v>1.88280387</v>
      </c>
      <c r="L109" s="59">
        <f t="shared" ref="L109:L112" si="17">+K109/K$112</f>
        <v>8.0958679230156011E-3</v>
      </c>
      <c r="M109" s="66">
        <f>+G104+G105</f>
        <v>1.97792462</v>
      </c>
      <c r="N109" s="59">
        <f t="shared" si="16"/>
        <v>8.9108760509585671E-3</v>
      </c>
      <c r="O109" s="124"/>
    </row>
    <row r="110" spans="2:15" x14ac:dyDescent="0.25">
      <c r="B110" s="107" t="s">
        <v>41</v>
      </c>
      <c r="C110" s="62"/>
      <c r="D110" s="63"/>
      <c r="E110" s="154">
        <v>1.804365</v>
      </c>
      <c r="F110" s="64">
        <f t="shared" si="13"/>
        <v>5.7090280476553325E-3</v>
      </c>
      <c r="G110" s="154"/>
      <c r="H110" s="64" t="str">
        <f t="shared" si="13"/>
        <v/>
      </c>
      <c r="I110" s="116"/>
      <c r="J110" s="72" t="s">
        <v>38</v>
      </c>
      <c r="K110" s="66"/>
      <c r="L110" s="59">
        <f t="shared" si="17"/>
        <v>0</v>
      </c>
      <c r="M110" s="66"/>
      <c r="N110" s="59">
        <f t="shared" si="16"/>
        <v>0</v>
      </c>
      <c r="O110" s="124"/>
    </row>
    <row r="111" spans="2:15" x14ac:dyDescent="0.25">
      <c r="B111" s="106" t="s">
        <v>49</v>
      </c>
      <c r="C111" s="62"/>
      <c r="D111" s="63"/>
      <c r="E111" s="154"/>
      <c r="F111" s="64" t="str">
        <f t="shared" si="13"/>
        <v/>
      </c>
      <c r="G111" s="154"/>
      <c r="H111" s="64" t="str">
        <f t="shared" si="13"/>
        <v/>
      </c>
      <c r="I111" s="25"/>
      <c r="J111" s="71" t="s">
        <v>40</v>
      </c>
      <c r="K111" s="66">
        <f>+E107+E106</f>
        <v>206.84695409</v>
      </c>
      <c r="L111" s="59">
        <f t="shared" si="17"/>
        <v>0.88942116981664776</v>
      </c>
      <c r="M111" s="66">
        <f>+G107+G106</f>
        <v>216.05850642999999</v>
      </c>
      <c r="N111" s="59">
        <f t="shared" si="16"/>
        <v>0.97337914250390611</v>
      </c>
      <c r="O111" s="24"/>
    </row>
    <row r="112" spans="2:15" x14ac:dyDescent="0.25">
      <c r="B112" s="106" t="s">
        <v>43</v>
      </c>
      <c r="C112" s="62"/>
      <c r="D112" s="63"/>
      <c r="E112" s="154">
        <v>3.075691</v>
      </c>
      <c r="F112" s="64">
        <f t="shared" si="13"/>
        <v>9.7315156217955227E-3</v>
      </c>
      <c r="G112" s="154">
        <v>15.281288099999999</v>
      </c>
      <c r="H112" s="64">
        <f t="shared" si="13"/>
        <v>4.2502847423480629E-2</v>
      </c>
      <c r="I112" s="35"/>
      <c r="J112" s="67" t="s">
        <v>3</v>
      </c>
      <c r="K112" s="68">
        <f>SUM(K106:K111)</f>
        <v>232.56356055999998</v>
      </c>
      <c r="L112" s="69">
        <f t="shared" si="17"/>
        <v>1</v>
      </c>
      <c r="M112" s="68">
        <f>SUM(M106:M111)</f>
        <v>221.96747084</v>
      </c>
      <c r="N112" s="69">
        <f t="shared" si="16"/>
        <v>1</v>
      </c>
      <c r="O112" s="125"/>
    </row>
    <row r="113" spans="2:15" x14ac:dyDescent="0.25">
      <c r="B113" s="107" t="s">
        <v>44</v>
      </c>
      <c r="C113" s="62"/>
      <c r="D113" s="63"/>
      <c r="E113" s="154"/>
      <c r="F113" s="64" t="str">
        <f t="shared" si="13"/>
        <v/>
      </c>
      <c r="G113" s="154">
        <v>17.09609</v>
      </c>
      <c r="H113" s="64">
        <f t="shared" si="13"/>
        <v>4.7550474806380555E-2</v>
      </c>
      <c r="I113" s="35"/>
      <c r="J113" s="35"/>
      <c r="K113" s="35"/>
      <c r="L113" s="35"/>
      <c r="M113" s="35"/>
      <c r="N113" s="35"/>
      <c r="O113" s="39"/>
    </row>
    <row r="114" spans="2:15" x14ac:dyDescent="0.25">
      <c r="B114" s="106" t="s">
        <v>50</v>
      </c>
      <c r="C114" s="62"/>
      <c r="D114" s="63"/>
      <c r="E114" s="154"/>
      <c r="F114" s="64" t="str">
        <f t="shared" si="13"/>
        <v/>
      </c>
      <c r="G114" s="154"/>
      <c r="H114" s="64" t="str">
        <f t="shared" si="13"/>
        <v/>
      </c>
      <c r="I114" s="35"/>
      <c r="J114" s="35"/>
      <c r="K114" s="35"/>
      <c r="L114" s="35"/>
      <c r="M114" s="35"/>
      <c r="N114" s="35"/>
      <c r="O114" s="39"/>
    </row>
    <row r="115" spans="2:15" x14ac:dyDescent="0.25">
      <c r="B115" s="106" t="s">
        <v>51</v>
      </c>
      <c r="C115" s="62"/>
      <c r="D115" s="63"/>
      <c r="E115" s="154">
        <v>63.823208000000001</v>
      </c>
      <c r="F115" s="64">
        <f t="shared" si="13"/>
        <v>0.20193723806621178</v>
      </c>
      <c r="G115" s="154">
        <v>66.578259000000003</v>
      </c>
      <c r="H115" s="64">
        <f t="shared" si="13"/>
        <v>0.18517847222564807</v>
      </c>
      <c r="I115" s="35"/>
      <c r="J115" s="35"/>
      <c r="K115" s="35"/>
      <c r="L115" s="35"/>
      <c r="M115" s="35"/>
      <c r="N115" s="35"/>
      <c r="O115" s="39"/>
    </row>
    <row r="116" spans="2:15" x14ac:dyDescent="0.25">
      <c r="B116" s="106" t="s">
        <v>45</v>
      </c>
      <c r="C116" s="62"/>
      <c r="D116" s="63"/>
      <c r="E116" s="154">
        <v>0.51969971000000004</v>
      </c>
      <c r="F116" s="64">
        <f t="shared" si="13"/>
        <v>1.6443348328904312E-3</v>
      </c>
      <c r="G116" s="154">
        <v>0.36512804999999998</v>
      </c>
      <c r="H116" s="64">
        <f t="shared" si="13"/>
        <v>1.0155545591201182E-3</v>
      </c>
      <c r="I116" s="35"/>
      <c r="J116" s="35"/>
      <c r="K116" s="35"/>
      <c r="L116" s="35"/>
      <c r="M116" s="35"/>
      <c r="N116" s="35"/>
      <c r="O116" s="39"/>
    </row>
    <row r="117" spans="2:15" x14ac:dyDescent="0.25">
      <c r="B117" s="106" t="s">
        <v>46</v>
      </c>
      <c r="C117" s="62"/>
      <c r="D117" s="63"/>
      <c r="E117" s="154">
        <v>14.195068359999999</v>
      </c>
      <c r="F117" s="64">
        <f t="shared" si="13"/>
        <v>4.4913331507552397E-2</v>
      </c>
      <c r="G117" s="154">
        <v>14.246251769999999</v>
      </c>
      <c r="H117" s="64">
        <f t="shared" si="13"/>
        <v>3.9624033090299556E-2</v>
      </c>
      <c r="I117" s="35"/>
      <c r="J117" s="35"/>
      <c r="K117" s="35"/>
      <c r="L117" s="35"/>
      <c r="M117" s="35"/>
      <c r="N117" s="35"/>
      <c r="O117" s="39"/>
    </row>
    <row r="118" spans="2:15" x14ac:dyDescent="0.25">
      <c r="B118" s="106" t="s">
        <v>47</v>
      </c>
      <c r="C118" s="62"/>
      <c r="D118" s="63"/>
      <c r="E118" s="154">
        <v>7.3081640000000003E-2</v>
      </c>
      <c r="F118" s="64">
        <f t="shared" si="13"/>
        <v>2.3123100510631157E-4</v>
      </c>
      <c r="G118" s="154"/>
      <c r="H118" s="64" t="str">
        <f t="shared" si="13"/>
        <v/>
      </c>
      <c r="I118" s="126"/>
      <c r="J118" s="35"/>
      <c r="K118" s="35"/>
      <c r="L118" s="35"/>
      <c r="M118" s="35"/>
      <c r="N118" s="35"/>
      <c r="O118" s="39"/>
    </row>
    <row r="119" spans="2:15" x14ac:dyDescent="0.25">
      <c r="B119" s="108" t="s">
        <v>48</v>
      </c>
      <c r="C119" s="73"/>
      <c r="D119" s="74"/>
      <c r="E119" s="68">
        <f>SUM(E100:E118)</f>
        <v>316.05467426999996</v>
      </c>
      <c r="F119" s="75">
        <f t="shared" si="13"/>
        <v>1</v>
      </c>
      <c r="G119" s="68">
        <f>SUM(G100:G118)</f>
        <v>359.53563176000006</v>
      </c>
      <c r="H119" s="75">
        <f t="shared" si="13"/>
        <v>1</v>
      </c>
      <c r="I119" s="127"/>
      <c r="J119" s="35"/>
      <c r="K119" s="35"/>
      <c r="L119" s="35"/>
      <c r="M119" s="35"/>
      <c r="N119" s="35"/>
      <c r="O119" s="39"/>
    </row>
    <row r="120" spans="2:15" x14ac:dyDescent="0.25">
      <c r="B120" s="268" t="s">
        <v>59</v>
      </c>
      <c r="C120" s="269"/>
      <c r="D120" s="269"/>
      <c r="E120" s="269"/>
      <c r="F120" s="269"/>
      <c r="G120" s="269"/>
      <c r="H120" s="269"/>
      <c r="I120" s="127"/>
      <c r="J120" s="35"/>
      <c r="K120" s="35"/>
      <c r="L120" s="35"/>
      <c r="M120" s="35"/>
      <c r="N120" s="35"/>
      <c r="O120" s="39"/>
    </row>
    <row r="121" spans="2:15" x14ac:dyDescent="0.25">
      <c r="B121" s="113"/>
      <c r="C121" s="128"/>
      <c r="D121" s="128"/>
      <c r="E121" s="128"/>
      <c r="F121" s="128"/>
      <c r="G121" s="129"/>
      <c r="H121" s="129"/>
      <c r="I121" s="129"/>
      <c r="J121" s="41"/>
      <c r="K121" s="41"/>
      <c r="L121" s="41"/>
      <c r="M121" s="41"/>
      <c r="N121" s="41"/>
      <c r="O121" s="42"/>
    </row>
    <row r="122" spans="2:15" x14ac:dyDescent="0.2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2:15" x14ac:dyDescent="0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2:15" x14ac:dyDescent="0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2:15" x14ac:dyDescent="0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2:15" x14ac:dyDescent="0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2:15" x14ac:dyDescent="0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2:15" x14ac:dyDescent="0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2:15" x14ac:dyDescent="0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2:15" x14ac:dyDescent="0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2:15" x14ac:dyDescent="0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2:15" x14ac:dyDescent="0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2:15" x14ac:dyDescent="0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2:15" x14ac:dyDescent="0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2:15" x14ac:dyDescent="0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2:15" x14ac:dyDescent="0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2:15" x14ac:dyDescent="0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2:15" x14ac:dyDescent="0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2:15" x14ac:dyDescent="0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2:15" x14ac:dyDescent="0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2:15" x14ac:dyDescent="0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2:15" x14ac:dyDescent="0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2:15" x14ac:dyDescent="0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2:15" x14ac:dyDescent="0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2:15" x14ac:dyDescent="0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2:15" x14ac:dyDescent="0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2:15" x14ac:dyDescent="0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2:15" x14ac:dyDescent="0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2:15" x14ac:dyDescent="0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2:15" x14ac:dyDescent="0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2:15" x14ac:dyDescent="0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2:15" x14ac:dyDescent="0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2:15" x14ac:dyDescent="0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2:15" x14ac:dyDescent="0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2:15" x14ac:dyDescent="0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2:15" x14ac:dyDescent="0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2:15" x14ac:dyDescent="0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2:15" x14ac:dyDescent="0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2:15" x14ac:dyDescent="0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2:15" x14ac:dyDescent="0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2:15" x14ac:dyDescent="0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</sheetData>
  <mergeCells count="24">
    <mergeCell ref="B93:H93"/>
    <mergeCell ref="B120:H120"/>
    <mergeCell ref="B1:O2"/>
    <mergeCell ref="D8:L8"/>
    <mergeCell ref="D9:L9"/>
    <mergeCell ref="D10:D11"/>
    <mergeCell ref="C48:G48"/>
    <mergeCell ref="I48:N48"/>
    <mergeCell ref="C49:G49"/>
    <mergeCell ref="I49:N49"/>
    <mergeCell ref="C59:G59"/>
    <mergeCell ref="I64:N64"/>
    <mergeCell ref="E10:G10"/>
    <mergeCell ref="H10:J10"/>
    <mergeCell ref="K10:K11"/>
    <mergeCell ref="L10:L11"/>
    <mergeCell ref="M10:M11"/>
    <mergeCell ref="E41:K41"/>
    <mergeCell ref="D22:M22"/>
    <mergeCell ref="E27:K27"/>
    <mergeCell ref="E28:K28"/>
    <mergeCell ref="E29:E30"/>
    <mergeCell ref="F29:H29"/>
    <mergeCell ref="I29:K2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88" t="s">
        <v>118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2:15" ht="15" customHeight="1" x14ac:dyDescent="0.25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2:15" x14ac:dyDescent="0.25">
      <c r="B3" s="8" t="str">
        <f>+B7</f>
        <v>1. Presupuesto y Ejecución del Canon y otros, 2017</v>
      </c>
      <c r="C3" s="19"/>
      <c r="D3" s="19"/>
      <c r="E3" s="19"/>
      <c r="F3" s="19"/>
      <c r="G3" s="19"/>
      <c r="H3" s="8" t="str">
        <f>+B46</f>
        <v>3. Transferencias de Canon y otros.</v>
      </c>
      <c r="I3" s="20"/>
      <c r="J3" s="20"/>
      <c r="K3" s="20"/>
      <c r="L3" s="20"/>
      <c r="M3" s="8"/>
      <c r="N3" s="21"/>
      <c r="O3" s="21"/>
    </row>
    <row r="4" spans="2:15" x14ac:dyDescent="0.25">
      <c r="B4" s="8" t="str">
        <f>+B26</f>
        <v>2. Peso del Gasto financiado por Canon y Otros en el Gasto Total</v>
      </c>
      <c r="C4" s="19"/>
      <c r="D4" s="19"/>
      <c r="E4" s="19"/>
      <c r="F4" s="19"/>
      <c r="G4" s="19"/>
      <c r="H4" s="131" t="str">
        <f>+B69</f>
        <v>4. Transferencia de Canon a los Gobiernos Sub Nacionales - Detalle</v>
      </c>
      <c r="I4" s="20"/>
      <c r="J4" s="20"/>
      <c r="K4" s="20"/>
      <c r="L4" s="20"/>
      <c r="M4" s="8"/>
      <c r="N4" s="21"/>
      <c r="O4" s="21"/>
    </row>
    <row r="5" spans="2:15" x14ac:dyDescent="0.25">
      <c r="B5" s="8"/>
      <c r="C5" s="19"/>
      <c r="D5" s="19"/>
      <c r="E5" s="19"/>
      <c r="F5" s="19"/>
      <c r="G5" s="19"/>
      <c r="H5" s="8"/>
      <c r="I5" s="20"/>
      <c r="J5" s="20"/>
      <c r="K5" s="20"/>
      <c r="L5" s="20"/>
      <c r="M5" s="8"/>
      <c r="N5" s="21"/>
      <c r="O5" s="21"/>
    </row>
    <row r="6" spans="2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x14ac:dyDescent="0.25">
      <c r="B7" s="80" t="s">
        <v>52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</row>
    <row r="8" spans="2:15" x14ac:dyDescent="0.25">
      <c r="B8" s="83"/>
      <c r="C8" s="36"/>
      <c r="D8" s="285" t="s">
        <v>53</v>
      </c>
      <c r="E8" s="285"/>
      <c r="F8" s="285"/>
      <c r="G8" s="285"/>
      <c r="H8" s="285"/>
      <c r="I8" s="285"/>
      <c r="J8" s="285"/>
      <c r="K8" s="285"/>
      <c r="L8" s="285"/>
      <c r="M8" s="36"/>
      <c r="N8" s="36"/>
      <c r="O8" s="84"/>
    </row>
    <row r="9" spans="2:15" ht="15" customHeight="1" x14ac:dyDescent="0.25">
      <c r="B9" s="85"/>
      <c r="C9" s="10"/>
      <c r="D9" s="286" t="s">
        <v>91</v>
      </c>
      <c r="E9" s="286"/>
      <c r="F9" s="286"/>
      <c r="G9" s="286"/>
      <c r="H9" s="286"/>
      <c r="I9" s="286"/>
      <c r="J9" s="286"/>
      <c r="K9" s="286"/>
      <c r="L9" s="286"/>
      <c r="M9" s="36"/>
      <c r="N9" s="36"/>
      <c r="O9" s="84"/>
    </row>
    <row r="10" spans="2:15" ht="15" customHeight="1" x14ac:dyDescent="0.25">
      <c r="B10" s="85"/>
      <c r="C10" s="10"/>
      <c r="D10" s="275" t="s">
        <v>2</v>
      </c>
      <c r="E10" s="270" t="s">
        <v>6</v>
      </c>
      <c r="F10" s="271"/>
      <c r="G10" s="272"/>
      <c r="H10" s="284" t="s">
        <v>7</v>
      </c>
      <c r="I10" s="284"/>
      <c r="J10" s="284"/>
      <c r="K10" s="275" t="s">
        <v>8</v>
      </c>
      <c r="L10" s="275" t="s">
        <v>9</v>
      </c>
      <c r="M10" s="276" t="s">
        <v>10</v>
      </c>
      <c r="N10" s="45"/>
      <c r="O10" s="86"/>
    </row>
    <row r="11" spans="2:15" x14ac:dyDescent="0.25">
      <c r="B11" s="85"/>
      <c r="C11" s="10"/>
      <c r="D11" s="275"/>
      <c r="E11" s="224" t="s">
        <v>11</v>
      </c>
      <c r="F11" s="224" t="s">
        <v>12</v>
      </c>
      <c r="G11" s="224" t="s">
        <v>3</v>
      </c>
      <c r="H11" s="224" t="s">
        <v>11</v>
      </c>
      <c r="I11" s="224" t="s">
        <v>12</v>
      </c>
      <c r="J11" s="224" t="s">
        <v>3</v>
      </c>
      <c r="K11" s="275"/>
      <c r="L11" s="275"/>
      <c r="M11" s="276"/>
      <c r="N11" s="36"/>
      <c r="O11" s="84"/>
    </row>
    <row r="12" spans="2:15" ht="15" customHeight="1" x14ac:dyDescent="0.25">
      <c r="B12" s="85"/>
      <c r="C12" s="10"/>
      <c r="D12" s="26">
        <v>2010</v>
      </c>
      <c r="E12" s="230">
        <v>136.899305</v>
      </c>
      <c r="F12" s="230">
        <v>117.27269099999999</v>
      </c>
      <c r="G12" s="95">
        <f>+F12+E12</f>
        <v>254.17199599999998</v>
      </c>
      <c r="H12" s="230">
        <v>73.638184999999993</v>
      </c>
      <c r="I12" s="230">
        <v>99.758841000000004</v>
      </c>
      <c r="J12" s="95">
        <f>+I12+H12</f>
        <v>173.39702599999998</v>
      </c>
      <c r="K12" s="93">
        <f>+H12/E12</f>
        <v>0.53790035676222014</v>
      </c>
      <c r="L12" s="93">
        <f>+I12/F12</f>
        <v>0.85065704683113319</v>
      </c>
      <c r="M12" s="94">
        <f>+J12/G12</f>
        <v>0.68220350285953613</v>
      </c>
      <c r="N12" s="57"/>
      <c r="O12" s="84"/>
    </row>
    <row r="13" spans="2:15" x14ac:dyDescent="0.25">
      <c r="B13" s="85"/>
      <c r="C13" s="10"/>
      <c r="D13" s="26">
        <v>2011</v>
      </c>
      <c r="E13" s="230">
        <v>92.564935000000006</v>
      </c>
      <c r="F13" s="230">
        <v>125.908608</v>
      </c>
      <c r="G13" s="95">
        <f t="shared" ref="G13:G20" si="0">+F13+E13</f>
        <v>218.47354300000001</v>
      </c>
      <c r="H13" s="230">
        <v>68.864630000000005</v>
      </c>
      <c r="I13" s="230">
        <v>83.200125999999997</v>
      </c>
      <c r="J13" s="95">
        <f t="shared" ref="J13:J20" si="1">+I13+H13</f>
        <v>152.06475599999999</v>
      </c>
      <c r="K13" s="93">
        <f t="shared" ref="K13:M20" si="2">+H13/E13</f>
        <v>0.74396022640754844</v>
      </c>
      <c r="L13" s="93">
        <f t="shared" si="2"/>
        <v>0.66079775895862491</v>
      </c>
      <c r="M13" s="94">
        <f t="shared" si="2"/>
        <v>0.69603281894869984</v>
      </c>
      <c r="N13" s="36"/>
      <c r="O13" s="84"/>
    </row>
    <row r="14" spans="2:15" x14ac:dyDescent="0.25">
      <c r="B14" s="85"/>
      <c r="C14" s="10"/>
      <c r="D14" s="26">
        <v>2012</v>
      </c>
      <c r="E14" s="230">
        <v>112.07593199999999</v>
      </c>
      <c r="F14" s="230">
        <v>193.29781399999999</v>
      </c>
      <c r="G14" s="95">
        <f t="shared" si="0"/>
        <v>305.37374599999998</v>
      </c>
      <c r="H14" s="230">
        <v>100.50578299999999</v>
      </c>
      <c r="I14" s="230">
        <v>155.71289100000001</v>
      </c>
      <c r="J14" s="95">
        <f t="shared" si="1"/>
        <v>256.21867400000002</v>
      </c>
      <c r="K14" s="93">
        <f t="shared" si="2"/>
        <v>0.89676508779779762</v>
      </c>
      <c r="L14" s="93">
        <f t="shared" si="2"/>
        <v>0.80555950311988533</v>
      </c>
      <c r="M14" s="94">
        <f t="shared" si="2"/>
        <v>0.83903307784684289</v>
      </c>
      <c r="N14" s="36"/>
      <c r="O14" s="84"/>
    </row>
    <row r="15" spans="2:15" x14ac:dyDescent="0.25">
      <c r="B15" s="85"/>
      <c r="C15" s="10"/>
      <c r="D15" s="26">
        <v>2013</v>
      </c>
      <c r="E15" s="230">
        <v>106.496568</v>
      </c>
      <c r="F15" s="230">
        <v>209.14880199999999</v>
      </c>
      <c r="G15" s="95">
        <f t="shared" si="0"/>
        <v>315.64536999999996</v>
      </c>
      <c r="H15" s="230">
        <v>64.727673999999993</v>
      </c>
      <c r="I15" s="230">
        <v>150.16986499999999</v>
      </c>
      <c r="J15" s="95">
        <f t="shared" si="1"/>
        <v>214.89753899999999</v>
      </c>
      <c r="K15" s="93">
        <f t="shared" si="2"/>
        <v>0.60779117313902542</v>
      </c>
      <c r="L15" s="93">
        <f t="shared" si="2"/>
        <v>0.71800490160110975</v>
      </c>
      <c r="M15" s="94">
        <f t="shared" si="2"/>
        <v>0.68081955075089495</v>
      </c>
      <c r="N15" s="36"/>
      <c r="O15" s="84"/>
    </row>
    <row r="16" spans="2:15" x14ac:dyDescent="0.25">
      <c r="B16" s="85"/>
      <c r="C16" s="10"/>
      <c r="D16" s="26">
        <v>2014</v>
      </c>
      <c r="E16" s="230">
        <v>83.640940000000001</v>
      </c>
      <c r="F16" s="230">
        <v>233.439438</v>
      </c>
      <c r="G16" s="95">
        <f t="shared" si="0"/>
        <v>317.080378</v>
      </c>
      <c r="H16" s="230">
        <v>70.920175</v>
      </c>
      <c r="I16" s="230">
        <v>185.022603</v>
      </c>
      <c r="J16" s="95">
        <f t="shared" si="1"/>
        <v>255.942778</v>
      </c>
      <c r="K16" s="93">
        <f t="shared" si="2"/>
        <v>0.8479122185857787</v>
      </c>
      <c r="L16" s="93">
        <f t="shared" si="2"/>
        <v>0.79259359337559754</v>
      </c>
      <c r="M16" s="94">
        <f t="shared" si="2"/>
        <v>0.80718579817007785</v>
      </c>
      <c r="N16" s="36"/>
      <c r="O16" s="84"/>
    </row>
    <row r="17" spans="2:15" x14ac:dyDescent="0.25">
      <c r="B17" s="85"/>
      <c r="C17" s="10"/>
      <c r="D17" s="26">
        <v>2015</v>
      </c>
      <c r="E17" s="230">
        <v>46.28763</v>
      </c>
      <c r="F17" s="230">
        <v>161.08622099999999</v>
      </c>
      <c r="G17" s="95">
        <f t="shared" si="0"/>
        <v>207.373851</v>
      </c>
      <c r="H17" s="230">
        <v>34.002868999999997</v>
      </c>
      <c r="I17" s="230">
        <v>121.153373</v>
      </c>
      <c r="J17" s="95">
        <f t="shared" si="1"/>
        <v>155.15624199999999</v>
      </c>
      <c r="K17" s="93">
        <f t="shared" si="2"/>
        <v>0.73459948154614951</v>
      </c>
      <c r="L17" s="93">
        <f t="shared" si="2"/>
        <v>0.75210264570052832</v>
      </c>
      <c r="M17" s="94">
        <f t="shared" si="2"/>
        <v>0.74819578867732939</v>
      </c>
      <c r="N17" s="36"/>
      <c r="O17" s="84"/>
    </row>
    <row r="18" spans="2:15" x14ac:dyDescent="0.25">
      <c r="B18" s="85"/>
      <c r="C18" s="10"/>
      <c r="D18" s="26">
        <v>2016</v>
      </c>
      <c r="E18" s="230">
        <v>57.207512999999999</v>
      </c>
      <c r="F18" s="230">
        <v>127.55896</v>
      </c>
      <c r="G18" s="95">
        <f t="shared" si="0"/>
        <v>184.76647299999999</v>
      </c>
      <c r="H18" s="230">
        <v>38.271275000000003</v>
      </c>
      <c r="I18" s="230">
        <v>84.606932999999998</v>
      </c>
      <c r="J18" s="95">
        <f t="shared" si="1"/>
        <v>122.878208</v>
      </c>
      <c r="K18" s="93">
        <f t="shared" si="2"/>
        <v>0.66899036495433739</v>
      </c>
      <c r="L18" s="93">
        <f t="shared" si="2"/>
        <v>0.66327706811030762</v>
      </c>
      <c r="M18" s="94">
        <f t="shared" si="2"/>
        <v>0.66504602271646984</v>
      </c>
      <c r="N18" s="36"/>
      <c r="O18" s="84"/>
    </row>
    <row r="19" spans="2:15" x14ac:dyDescent="0.25">
      <c r="B19" s="85"/>
      <c r="C19" s="10"/>
      <c r="D19" s="26">
        <v>2017</v>
      </c>
      <c r="E19" s="230">
        <v>46.772151000000001</v>
      </c>
      <c r="F19" s="230">
        <v>99.192674999999994</v>
      </c>
      <c r="G19" s="95">
        <f t="shared" si="0"/>
        <v>145.96482599999999</v>
      </c>
      <c r="H19" s="230">
        <v>28.723675</v>
      </c>
      <c r="I19" s="230">
        <v>66.103245999999999</v>
      </c>
      <c r="J19" s="95">
        <f t="shared" si="1"/>
        <v>94.826920999999999</v>
      </c>
      <c r="K19" s="93">
        <f t="shared" si="2"/>
        <v>0.61411917959471218</v>
      </c>
      <c r="L19" s="93">
        <f t="shared" si="2"/>
        <v>0.66641257532373233</v>
      </c>
      <c r="M19" s="94">
        <f t="shared" si="2"/>
        <v>0.64965597259712426</v>
      </c>
      <c r="N19" s="36"/>
      <c r="O19" s="84"/>
    </row>
    <row r="20" spans="2:15" x14ac:dyDescent="0.25">
      <c r="B20" s="85"/>
      <c r="C20" s="10"/>
      <c r="D20" s="26" t="s">
        <v>54</v>
      </c>
      <c r="E20" s="230">
        <v>63.589435999999999</v>
      </c>
      <c r="F20" s="230">
        <v>100.41136899999999</v>
      </c>
      <c r="G20" s="95">
        <f t="shared" si="0"/>
        <v>164.00080499999999</v>
      </c>
      <c r="H20" s="230">
        <v>22.788775999999999</v>
      </c>
      <c r="I20" s="230">
        <v>34.011037000000002</v>
      </c>
      <c r="J20" s="95">
        <f t="shared" si="1"/>
        <v>56.799813</v>
      </c>
      <c r="K20" s="93">
        <f t="shared" si="2"/>
        <v>0.35837361413301416</v>
      </c>
      <c r="L20" s="93">
        <f t="shared" si="2"/>
        <v>0.33871699329186522</v>
      </c>
      <c r="M20" s="94">
        <f t="shared" si="2"/>
        <v>0.34633862315492908</v>
      </c>
      <c r="N20" s="36"/>
      <c r="O20" s="84"/>
    </row>
    <row r="21" spans="2:15" x14ac:dyDescent="0.25">
      <c r="B21" s="85"/>
      <c r="C21" s="10"/>
      <c r="D21" s="47" t="s">
        <v>103</v>
      </c>
      <c r="E21" s="220"/>
      <c r="F21" s="220"/>
      <c r="G21" s="220"/>
      <c r="H21" s="220"/>
      <c r="I21" s="47"/>
      <c r="J21" s="49"/>
      <c r="K21" s="49"/>
      <c r="L21" s="49"/>
      <c r="M21" s="51"/>
      <c r="N21" s="36"/>
      <c r="O21" s="84"/>
    </row>
    <row r="22" spans="2:15" ht="15" customHeight="1" x14ac:dyDescent="0.25">
      <c r="B22" s="83"/>
      <c r="C22" s="52"/>
      <c r="D22" s="256" t="s">
        <v>55</v>
      </c>
      <c r="E22" s="256"/>
      <c r="F22" s="256"/>
      <c r="G22" s="256"/>
      <c r="H22" s="256"/>
      <c r="I22" s="256"/>
      <c r="J22" s="256"/>
      <c r="K22" s="256"/>
      <c r="L22" s="256"/>
      <c r="M22" s="256"/>
      <c r="N22" s="36"/>
      <c r="O22" s="84"/>
    </row>
    <row r="23" spans="2:15" x14ac:dyDescent="0.25">
      <c r="B23" s="87"/>
      <c r="C23" s="88"/>
      <c r="D23" s="88"/>
      <c r="E23" s="88"/>
      <c r="F23" s="88"/>
      <c r="G23" s="88"/>
      <c r="H23" s="89"/>
      <c r="I23" s="89"/>
      <c r="J23" s="90"/>
      <c r="K23" s="90"/>
      <c r="L23" s="90"/>
      <c r="M23" s="90"/>
      <c r="N23" s="90"/>
      <c r="O23" s="91"/>
    </row>
    <row r="24" spans="2:15" x14ac:dyDescent="0.25">
      <c r="B24" s="45"/>
      <c r="C24" s="45"/>
      <c r="D24" s="45"/>
      <c r="E24" s="45"/>
      <c r="F24" s="45"/>
      <c r="G24" s="45"/>
      <c r="H24" s="36"/>
      <c r="I24" s="36"/>
      <c r="J24" s="18"/>
      <c r="K24" s="18"/>
      <c r="L24" s="18"/>
      <c r="M24" s="18"/>
      <c r="N24" s="18"/>
      <c r="O24" s="18"/>
    </row>
    <row r="25" spans="2:15" x14ac:dyDescent="0.25">
      <c r="B25" s="45"/>
      <c r="C25" s="45"/>
      <c r="D25" s="45"/>
      <c r="E25" s="45"/>
      <c r="F25" s="45"/>
      <c r="G25" s="45"/>
      <c r="H25" s="36"/>
      <c r="I25" s="36"/>
      <c r="J25" s="18"/>
      <c r="K25" s="18"/>
      <c r="L25" s="18"/>
      <c r="M25" s="18"/>
      <c r="N25" s="18"/>
      <c r="O25" s="18"/>
    </row>
    <row r="26" spans="2:15" x14ac:dyDescent="0.25">
      <c r="B26" s="80" t="s">
        <v>4</v>
      </c>
      <c r="C26" s="81"/>
      <c r="D26" s="81"/>
      <c r="E26" s="81"/>
      <c r="F26" s="81"/>
      <c r="G26" s="81"/>
      <c r="H26" s="81"/>
      <c r="I26" s="81"/>
      <c r="J26" s="96"/>
      <c r="K26" s="96"/>
      <c r="L26" s="96"/>
      <c r="M26" s="96"/>
      <c r="N26" s="96"/>
      <c r="O26" s="97"/>
    </row>
    <row r="27" spans="2:15" x14ac:dyDescent="0.25">
      <c r="B27" s="23"/>
      <c r="C27" s="36"/>
      <c r="D27" s="36"/>
      <c r="E27" s="274" t="s">
        <v>56</v>
      </c>
      <c r="F27" s="274"/>
      <c r="G27" s="274"/>
      <c r="H27" s="274"/>
      <c r="I27" s="274"/>
      <c r="J27" s="274"/>
      <c r="K27" s="274"/>
      <c r="L27" s="10"/>
      <c r="M27" s="10"/>
      <c r="N27" s="10"/>
      <c r="O27" s="98"/>
    </row>
    <row r="28" spans="2:15" x14ac:dyDescent="0.25">
      <c r="B28" s="23"/>
      <c r="C28" s="25"/>
      <c r="D28" s="25"/>
      <c r="E28" s="273" t="s">
        <v>91</v>
      </c>
      <c r="F28" s="273"/>
      <c r="G28" s="273"/>
      <c r="H28" s="273"/>
      <c r="I28" s="273"/>
      <c r="J28" s="273"/>
      <c r="K28" s="273"/>
      <c r="L28" s="10"/>
      <c r="M28" s="10"/>
      <c r="N28" s="10"/>
      <c r="O28" s="98"/>
    </row>
    <row r="29" spans="2:15" x14ac:dyDescent="0.25">
      <c r="B29" s="23"/>
      <c r="C29" s="25"/>
      <c r="D29" s="25"/>
      <c r="E29" s="277" t="s">
        <v>2</v>
      </c>
      <c r="F29" s="278" t="s">
        <v>13</v>
      </c>
      <c r="G29" s="279"/>
      <c r="H29" s="280"/>
      <c r="I29" s="281" t="s">
        <v>57</v>
      </c>
      <c r="J29" s="282"/>
      <c r="K29" s="283"/>
      <c r="L29" s="10"/>
      <c r="M29" s="10"/>
      <c r="N29" s="10"/>
      <c r="O29" s="98"/>
    </row>
    <row r="30" spans="2:15" x14ac:dyDescent="0.25">
      <c r="B30" s="23"/>
      <c r="C30" s="25"/>
      <c r="D30" s="25"/>
      <c r="E30" s="277"/>
      <c r="F30" s="44" t="s">
        <v>11</v>
      </c>
      <c r="G30" s="44" t="s">
        <v>12</v>
      </c>
      <c r="H30" s="44" t="s">
        <v>3</v>
      </c>
      <c r="I30" s="44" t="s">
        <v>11</v>
      </c>
      <c r="J30" s="44" t="s">
        <v>12</v>
      </c>
      <c r="K30" s="44" t="s">
        <v>3</v>
      </c>
      <c r="L30" s="10"/>
      <c r="M30" s="10"/>
      <c r="N30" s="10"/>
      <c r="O30" s="98"/>
    </row>
    <row r="31" spans="2:15" x14ac:dyDescent="0.25">
      <c r="B31" s="23"/>
      <c r="C31" s="25"/>
      <c r="D31" s="25"/>
      <c r="E31" s="46">
        <v>2010</v>
      </c>
      <c r="F31" s="231">
        <v>282.98273599999999</v>
      </c>
      <c r="G31" s="231">
        <v>170.17117300000001</v>
      </c>
      <c r="H31" s="102">
        <f>+G31+F31</f>
        <v>453.153909</v>
      </c>
      <c r="I31" s="53">
        <f t="shared" ref="I31:K39" si="3">+H12/F31</f>
        <v>0.26022147513620758</v>
      </c>
      <c r="J31" s="53">
        <f t="shared" si="3"/>
        <v>0.58622644036190552</v>
      </c>
      <c r="K31" s="54">
        <f t="shared" si="3"/>
        <v>0.38264488633154431</v>
      </c>
      <c r="L31" s="10"/>
      <c r="M31" s="10"/>
      <c r="N31" s="10"/>
      <c r="O31" s="98"/>
    </row>
    <row r="32" spans="2:15" ht="15" customHeight="1" x14ac:dyDescent="0.25">
      <c r="B32" s="23"/>
      <c r="C32" s="25"/>
      <c r="D32" s="25"/>
      <c r="E32" s="46">
        <v>2011</v>
      </c>
      <c r="F32" s="231">
        <v>312.34353700000003</v>
      </c>
      <c r="G32" s="231">
        <v>149.299725</v>
      </c>
      <c r="H32" s="102">
        <f t="shared" ref="H32:H39" si="4">+G32+F32</f>
        <v>461.64326200000005</v>
      </c>
      <c r="I32" s="53">
        <f t="shared" si="3"/>
        <v>0.22047720487970271</v>
      </c>
      <c r="J32" s="53">
        <f t="shared" si="3"/>
        <v>0.55726911754191111</v>
      </c>
      <c r="K32" s="54">
        <f t="shared" si="3"/>
        <v>0.3293988421735049</v>
      </c>
      <c r="L32" s="10"/>
      <c r="M32" s="10"/>
      <c r="N32" s="10"/>
      <c r="O32" s="98"/>
    </row>
    <row r="33" spans="2:15" x14ac:dyDescent="0.25">
      <c r="B33" s="23"/>
      <c r="C33" s="25"/>
      <c r="D33" s="25"/>
      <c r="E33" s="46">
        <v>2012</v>
      </c>
      <c r="F33" s="231">
        <v>448.56091400000003</v>
      </c>
      <c r="G33" s="231">
        <v>220.41279800000001</v>
      </c>
      <c r="H33" s="102">
        <f t="shared" si="4"/>
        <v>668.97371199999998</v>
      </c>
      <c r="I33" s="53">
        <f t="shared" si="3"/>
        <v>0.22406273008441388</v>
      </c>
      <c r="J33" s="53">
        <f t="shared" si="3"/>
        <v>0.70646029819012601</v>
      </c>
      <c r="K33" s="54">
        <f t="shared" si="3"/>
        <v>0.38300260444314743</v>
      </c>
      <c r="L33" s="10"/>
      <c r="M33" s="10"/>
      <c r="N33" s="10"/>
      <c r="O33" s="98"/>
    </row>
    <row r="34" spans="2:15" x14ac:dyDescent="0.25">
      <c r="B34" s="23"/>
      <c r="C34" s="25"/>
      <c r="D34" s="25"/>
      <c r="E34" s="46">
        <v>2013</v>
      </c>
      <c r="F34" s="231">
        <v>371.26365800000002</v>
      </c>
      <c r="G34" s="231">
        <v>239.407747</v>
      </c>
      <c r="H34" s="102">
        <f t="shared" si="4"/>
        <v>610.67140500000005</v>
      </c>
      <c r="I34" s="53">
        <f t="shared" si="3"/>
        <v>0.17434422304808511</v>
      </c>
      <c r="J34" s="53">
        <f t="shared" si="3"/>
        <v>0.62725566270000443</v>
      </c>
      <c r="K34" s="54">
        <f t="shared" si="3"/>
        <v>0.35190371980820023</v>
      </c>
      <c r="L34" s="10"/>
      <c r="M34" s="10"/>
      <c r="N34" s="10"/>
      <c r="O34" s="98"/>
    </row>
    <row r="35" spans="2:15" x14ac:dyDescent="0.25">
      <c r="B35" s="23"/>
      <c r="C35" s="25"/>
      <c r="D35" s="25"/>
      <c r="E35" s="46">
        <v>2014</v>
      </c>
      <c r="F35" s="231">
        <v>415.20818800000001</v>
      </c>
      <c r="G35" s="231">
        <v>277.823396</v>
      </c>
      <c r="H35" s="102">
        <f t="shared" si="4"/>
        <v>693.03158400000007</v>
      </c>
      <c r="I35" s="53">
        <f t="shared" si="3"/>
        <v>0.17080630163295335</v>
      </c>
      <c r="J35" s="53">
        <f t="shared" si="3"/>
        <v>0.66597200114852817</v>
      </c>
      <c r="K35" s="54">
        <f t="shared" si="3"/>
        <v>0.36930896644387273</v>
      </c>
      <c r="L35" s="10"/>
      <c r="M35" s="10"/>
      <c r="N35" s="10"/>
      <c r="O35" s="98"/>
    </row>
    <row r="36" spans="2:15" x14ac:dyDescent="0.25">
      <c r="B36" s="23"/>
      <c r="C36" s="25"/>
      <c r="D36" s="25"/>
      <c r="E36" s="46">
        <v>2015</v>
      </c>
      <c r="F36" s="231">
        <v>353.012024</v>
      </c>
      <c r="G36" s="231">
        <v>221.32780299999999</v>
      </c>
      <c r="H36" s="102">
        <f t="shared" si="4"/>
        <v>574.33982700000001</v>
      </c>
      <c r="I36" s="53">
        <f t="shared" si="3"/>
        <v>9.632212697661538E-2</v>
      </c>
      <c r="J36" s="53">
        <f t="shared" si="3"/>
        <v>0.54739337470403571</v>
      </c>
      <c r="K36" s="54">
        <f t="shared" si="3"/>
        <v>0.2701471057830715</v>
      </c>
      <c r="L36" s="36"/>
      <c r="M36" s="55"/>
      <c r="N36" s="36"/>
      <c r="O36" s="84"/>
    </row>
    <row r="37" spans="2:15" x14ac:dyDescent="0.25">
      <c r="B37" s="23"/>
      <c r="C37" s="25"/>
      <c r="D37" s="25"/>
      <c r="E37" s="46">
        <v>2016</v>
      </c>
      <c r="F37" s="231">
        <v>401.53184399999998</v>
      </c>
      <c r="G37" s="231">
        <v>188.007566</v>
      </c>
      <c r="H37" s="102">
        <f t="shared" si="4"/>
        <v>589.53940999999998</v>
      </c>
      <c r="I37" s="53">
        <f t="shared" si="3"/>
        <v>9.5313175211079904E-2</v>
      </c>
      <c r="J37" s="53">
        <f t="shared" si="3"/>
        <v>0.45001876679792768</v>
      </c>
      <c r="K37" s="54">
        <f t="shared" si="3"/>
        <v>0.20843086300201713</v>
      </c>
      <c r="L37" s="36"/>
      <c r="M37" s="55"/>
      <c r="N37" s="36"/>
      <c r="O37" s="84"/>
    </row>
    <row r="38" spans="2:15" x14ac:dyDescent="0.25">
      <c r="B38" s="23"/>
      <c r="C38" s="25"/>
      <c r="D38" s="25"/>
      <c r="E38" s="46">
        <v>2017</v>
      </c>
      <c r="F38" s="231">
        <v>444.41254199999997</v>
      </c>
      <c r="G38" s="231">
        <v>160.928346</v>
      </c>
      <c r="H38" s="102">
        <f t="shared" si="4"/>
        <v>605.34088799999995</v>
      </c>
      <c r="I38" s="53">
        <f t="shared" si="3"/>
        <v>6.4632908132462211E-2</v>
      </c>
      <c r="J38" s="53">
        <f t="shared" si="3"/>
        <v>0.41076197974469952</v>
      </c>
      <c r="K38" s="54">
        <f t="shared" si="3"/>
        <v>0.15665044750785115</v>
      </c>
      <c r="L38" s="36"/>
      <c r="M38" s="55"/>
      <c r="N38" s="36"/>
      <c r="O38" s="84"/>
    </row>
    <row r="39" spans="2:15" x14ac:dyDescent="0.25">
      <c r="B39" s="23"/>
      <c r="C39" s="25"/>
      <c r="D39" s="25"/>
      <c r="E39" s="46" t="s">
        <v>54</v>
      </c>
      <c r="F39" s="231">
        <v>216.11230900000001</v>
      </c>
      <c r="G39" s="231">
        <v>70.008861999999993</v>
      </c>
      <c r="H39" s="102">
        <f t="shared" si="4"/>
        <v>286.121171</v>
      </c>
      <c r="I39" s="53">
        <f t="shared" si="3"/>
        <v>0.10544876460507392</v>
      </c>
      <c r="J39" s="53">
        <f t="shared" si="3"/>
        <v>0.48581045353943914</v>
      </c>
      <c r="K39" s="54">
        <f t="shared" si="3"/>
        <v>0.19851663825323851</v>
      </c>
      <c r="L39" s="57"/>
      <c r="M39" s="55"/>
      <c r="N39" s="55"/>
      <c r="O39" s="99"/>
    </row>
    <row r="40" spans="2:15" ht="15" customHeight="1" x14ac:dyDescent="0.25">
      <c r="B40" s="23"/>
      <c r="C40" s="25"/>
      <c r="D40" s="25"/>
      <c r="E40" s="47" t="s">
        <v>104</v>
      </c>
      <c r="F40" s="56"/>
      <c r="G40" s="56"/>
      <c r="H40" s="56"/>
      <c r="I40" s="56"/>
      <c r="J40" s="56"/>
      <c r="K40" s="56"/>
      <c r="L40" s="51"/>
      <c r="M40" s="51"/>
      <c r="N40" s="55"/>
      <c r="O40" s="99"/>
    </row>
    <row r="41" spans="2:15" x14ac:dyDescent="0.25">
      <c r="B41" s="27"/>
      <c r="C41" s="45"/>
      <c r="D41" s="45"/>
      <c r="E41" s="269" t="s">
        <v>14</v>
      </c>
      <c r="F41" s="269"/>
      <c r="G41" s="269"/>
      <c r="H41" s="269"/>
      <c r="I41" s="269"/>
      <c r="J41" s="269"/>
      <c r="K41" s="269"/>
      <c r="L41" s="45"/>
      <c r="M41" s="45"/>
      <c r="N41" s="45"/>
      <c r="O41" s="86"/>
    </row>
    <row r="42" spans="2:15" x14ac:dyDescent="0.25">
      <c r="B42" s="83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84"/>
    </row>
    <row r="43" spans="2:15" x14ac:dyDescent="0.25">
      <c r="B43" s="10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101"/>
    </row>
    <row r="44" spans="2:15" x14ac:dyDescent="0.25">
      <c r="B44" s="36"/>
      <c r="C44" s="223"/>
      <c r="D44" s="223"/>
      <c r="E44" s="223"/>
      <c r="F44" s="223"/>
      <c r="G44" s="223"/>
      <c r="H44" s="223"/>
      <c r="I44" s="223"/>
      <c r="J44" s="36"/>
      <c r="K44" s="223"/>
      <c r="L44" s="223"/>
      <c r="M44" s="223"/>
      <c r="N44" s="223"/>
      <c r="O44" s="223"/>
    </row>
    <row r="45" spans="2:15" x14ac:dyDescent="0.25">
      <c r="B45" s="36"/>
      <c r="C45" s="223"/>
      <c r="D45" s="223"/>
      <c r="E45" s="223"/>
      <c r="F45" s="223"/>
      <c r="G45" s="223"/>
      <c r="H45" s="223"/>
      <c r="I45" s="223"/>
      <c r="J45" s="36"/>
      <c r="K45" s="223"/>
      <c r="L45" s="223"/>
      <c r="M45" s="223"/>
      <c r="N45" s="223"/>
      <c r="O45" s="223"/>
    </row>
    <row r="46" spans="2:15" x14ac:dyDescent="0.25">
      <c r="B46" s="80" t="s">
        <v>5</v>
      </c>
      <c r="C46" s="103"/>
      <c r="D46" s="103"/>
      <c r="E46" s="103"/>
      <c r="F46" s="103"/>
      <c r="G46" s="103"/>
      <c r="H46" s="109"/>
      <c r="I46" s="109"/>
      <c r="J46" s="109"/>
      <c r="K46" s="109"/>
      <c r="L46" s="109"/>
      <c r="M46" s="109"/>
      <c r="N46" s="109"/>
      <c r="O46" s="104"/>
    </row>
    <row r="47" spans="2:15" x14ac:dyDescent="0.25">
      <c r="B47" s="27"/>
      <c r="C47" s="45"/>
      <c r="D47" s="45"/>
      <c r="E47" s="45"/>
      <c r="F47" s="45"/>
      <c r="G47" s="22"/>
      <c r="H47" s="25"/>
      <c r="I47" s="25"/>
      <c r="J47" s="25"/>
      <c r="K47" s="25"/>
      <c r="L47" s="45"/>
      <c r="M47" s="45"/>
      <c r="N47" s="45"/>
      <c r="O47" s="84"/>
    </row>
    <row r="48" spans="2:15" x14ac:dyDescent="0.25">
      <c r="B48" s="27"/>
      <c r="C48" s="274" t="s">
        <v>58</v>
      </c>
      <c r="D48" s="274"/>
      <c r="E48" s="274"/>
      <c r="F48" s="274"/>
      <c r="G48" s="274"/>
      <c r="H48" s="25"/>
      <c r="I48" s="274" t="s">
        <v>60</v>
      </c>
      <c r="J48" s="274"/>
      <c r="K48" s="274"/>
      <c r="L48" s="274"/>
      <c r="M48" s="274"/>
      <c r="N48" s="274"/>
      <c r="O48" s="84"/>
    </row>
    <row r="49" spans="2:15" x14ac:dyDescent="0.25">
      <c r="B49" s="27"/>
      <c r="C49" s="274" t="s">
        <v>91</v>
      </c>
      <c r="D49" s="274"/>
      <c r="E49" s="274"/>
      <c r="F49" s="274"/>
      <c r="G49" s="274"/>
      <c r="H49" s="25"/>
      <c r="I49" s="274" t="s">
        <v>17</v>
      </c>
      <c r="J49" s="274"/>
      <c r="K49" s="274"/>
      <c r="L49" s="274"/>
      <c r="M49" s="274"/>
      <c r="N49" s="274"/>
      <c r="O49" s="84"/>
    </row>
    <row r="50" spans="2:15" x14ac:dyDescent="0.25">
      <c r="B50" s="27"/>
      <c r="C50" s="224" t="s">
        <v>2</v>
      </c>
      <c r="D50" s="224" t="s">
        <v>11</v>
      </c>
      <c r="E50" s="224" t="s">
        <v>12</v>
      </c>
      <c r="F50" s="224" t="s">
        <v>3</v>
      </c>
      <c r="G50" s="224" t="s">
        <v>15</v>
      </c>
      <c r="H50" s="22"/>
      <c r="I50" s="141" t="s">
        <v>20</v>
      </c>
      <c r="J50" s="142"/>
      <c r="K50" s="142">
        <v>2016</v>
      </c>
      <c r="L50" s="143" t="s">
        <v>19</v>
      </c>
      <c r="M50" s="143">
        <v>2017</v>
      </c>
      <c r="N50" s="143" t="s">
        <v>19</v>
      </c>
      <c r="O50" s="84"/>
    </row>
    <row r="51" spans="2:15" x14ac:dyDescent="0.25">
      <c r="B51" s="27"/>
      <c r="C51" s="26">
        <v>2010</v>
      </c>
      <c r="D51" s="138">
        <v>90.384495479999998</v>
      </c>
      <c r="E51" s="138">
        <v>83.066685200000009</v>
      </c>
      <c r="F51" s="138">
        <f>+E51+D51</f>
        <v>173.45118067999999</v>
      </c>
      <c r="G51" s="139">
        <v>-0.1601136169586449</v>
      </c>
      <c r="H51" s="22"/>
      <c r="I51" s="107" t="s">
        <v>22</v>
      </c>
      <c r="J51" s="63"/>
      <c r="K51" s="225">
        <f>+K73+K100</f>
        <v>93.158570339999997</v>
      </c>
      <c r="L51" s="144">
        <f>+K51/K53</f>
        <v>0.89229691571122394</v>
      </c>
      <c r="M51" s="225">
        <f>+M73+M100</f>
        <v>93.790609309999994</v>
      </c>
      <c r="N51" s="144">
        <f>+M51/M53</f>
        <v>0.87135145989214791</v>
      </c>
      <c r="O51" s="84"/>
    </row>
    <row r="52" spans="2:15" x14ac:dyDescent="0.25">
      <c r="B52" s="27"/>
      <c r="C52" s="26">
        <v>2011</v>
      </c>
      <c r="D52" s="138">
        <v>66.118225460000005</v>
      </c>
      <c r="E52" s="138">
        <v>109.7048697</v>
      </c>
      <c r="F52" s="138">
        <f t="shared" ref="F52:F58" si="5">+E52+D52</f>
        <v>175.82309516000001</v>
      </c>
      <c r="G52" s="139">
        <f>+F52/F51-1</f>
        <v>1.3674824643459482E-2</v>
      </c>
      <c r="H52" s="22"/>
      <c r="I52" s="107" t="s">
        <v>1</v>
      </c>
      <c r="J52" s="63"/>
      <c r="K52" s="225">
        <f>+K74+K101</f>
        <v>11.244536629999999</v>
      </c>
      <c r="L52" s="144">
        <f>+K52/K53</f>
        <v>0.10770308428877591</v>
      </c>
      <c r="M52" s="225">
        <f>+M74+M101</f>
        <v>13.847483499999999</v>
      </c>
      <c r="N52" s="144">
        <f>+M52/M53</f>
        <v>0.12864854010785218</v>
      </c>
      <c r="O52" s="84"/>
    </row>
    <row r="53" spans="2:15" x14ac:dyDescent="0.25">
      <c r="B53" s="27"/>
      <c r="C53" s="26">
        <v>2012</v>
      </c>
      <c r="D53" s="138">
        <v>80.054219900000007</v>
      </c>
      <c r="E53" s="138">
        <v>144.82164254</v>
      </c>
      <c r="F53" s="138">
        <f t="shared" si="5"/>
        <v>224.87586243999999</v>
      </c>
      <c r="G53" s="139">
        <f t="shared" ref="G53:G58" si="6">+F53/F52-1</f>
        <v>0.27898932865083337</v>
      </c>
      <c r="H53" s="22"/>
      <c r="I53" s="133" t="s">
        <v>3</v>
      </c>
      <c r="J53" s="74"/>
      <c r="K53" s="145">
        <f>+K75+K102</f>
        <v>104.40310697000001</v>
      </c>
      <c r="L53" s="146">
        <f>+L52+L51</f>
        <v>0.99999999999999989</v>
      </c>
      <c r="M53" s="145">
        <f>+M75+M102</f>
        <v>107.63809280999999</v>
      </c>
      <c r="N53" s="146">
        <f>+N52+N51</f>
        <v>1</v>
      </c>
      <c r="O53" s="84"/>
    </row>
    <row r="54" spans="2:15" x14ac:dyDescent="0.25">
      <c r="B54" s="27"/>
      <c r="C54" s="26">
        <v>2013</v>
      </c>
      <c r="D54" s="138">
        <v>62.108361070000001</v>
      </c>
      <c r="E54" s="138">
        <v>148.29142924999999</v>
      </c>
      <c r="F54" s="138">
        <f t="shared" si="5"/>
        <v>210.39979031999999</v>
      </c>
      <c r="G54" s="140">
        <f t="shared" si="6"/>
        <v>-6.4373614682022295E-2</v>
      </c>
      <c r="H54" s="25"/>
      <c r="I54" s="35"/>
      <c r="J54" s="35"/>
      <c r="K54" s="35"/>
      <c r="L54" s="35"/>
      <c r="M54" s="35"/>
      <c r="N54" s="35"/>
      <c r="O54" s="84"/>
    </row>
    <row r="55" spans="2:15" x14ac:dyDescent="0.25">
      <c r="B55" s="27"/>
      <c r="C55" s="26">
        <v>2014</v>
      </c>
      <c r="D55" s="138">
        <v>80.423440060000004</v>
      </c>
      <c r="E55" s="138">
        <v>189.52142068000001</v>
      </c>
      <c r="F55" s="138">
        <f t="shared" si="5"/>
        <v>269.94486074000002</v>
      </c>
      <c r="G55" s="140">
        <f t="shared" si="6"/>
        <v>0.28300917186959684</v>
      </c>
      <c r="H55" s="25"/>
      <c r="I55" s="35"/>
      <c r="J55" s="112"/>
      <c r="K55" s="112"/>
      <c r="L55" s="35"/>
      <c r="M55" s="35"/>
      <c r="N55" s="35"/>
      <c r="O55" s="84"/>
    </row>
    <row r="56" spans="2:15" ht="15" customHeight="1" x14ac:dyDescent="0.25">
      <c r="B56" s="23"/>
      <c r="C56" s="26">
        <v>2015</v>
      </c>
      <c r="D56" s="138">
        <v>46.92660231</v>
      </c>
      <c r="E56" s="138">
        <v>118.81151853</v>
      </c>
      <c r="F56" s="138">
        <f t="shared" si="5"/>
        <v>165.73812083999999</v>
      </c>
      <c r="G56" s="139">
        <f t="shared" si="6"/>
        <v>-0.38602972330844909</v>
      </c>
      <c r="H56" s="22"/>
      <c r="I56" s="147" t="s">
        <v>28</v>
      </c>
      <c r="J56" s="77"/>
      <c r="K56" s="221">
        <v>2016</v>
      </c>
      <c r="L56" s="44" t="s">
        <v>19</v>
      </c>
      <c r="M56" s="44">
        <v>2017</v>
      </c>
      <c r="N56" s="44" t="s">
        <v>19</v>
      </c>
      <c r="O56" s="39"/>
    </row>
    <row r="57" spans="2:15" x14ac:dyDescent="0.25">
      <c r="B57" s="23"/>
      <c r="C57" s="26">
        <v>2016</v>
      </c>
      <c r="D57" s="211">
        <f>+E92</f>
        <v>32.242195099999996</v>
      </c>
      <c r="E57" s="211">
        <f>+E119</f>
        <v>72.160911870000007</v>
      </c>
      <c r="F57" s="138">
        <f t="shared" si="5"/>
        <v>104.40310697000001</v>
      </c>
      <c r="G57" s="139">
        <f t="shared" si="6"/>
        <v>-0.37007185528072617</v>
      </c>
      <c r="H57" s="22"/>
      <c r="I57" s="134" t="s">
        <v>30</v>
      </c>
      <c r="J57" s="135"/>
      <c r="K57" s="225">
        <f>+K79+K106</f>
        <v>0</v>
      </c>
      <c r="L57" s="144">
        <f t="shared" ref="L57:L63" si="7">+K57/K$63</f>
        <v>0</v>
      </c>
      <c r="M57" s="225">
        <f>+M79+M106</f>
        <v>0</v>
      </c>
      <c r="N57" s="144">
        <f t="shared" ref="N57:N63" si="8">+M57/M$63</f>
        <v>0</v>
      </c>
      <c r="O57" s="39"/>
    </row>
    <row r="58" spans="2:15" x14ac:dyDescent="0.25">
      <c r="B58" s="111"/>
      <c r="C58" s="26">
        <v>2017</v>
      </c>
      <c r="D58" s="211">
        <f>+G92</f>
        <v>32.684572240000001</v>
      </c>
      <c r="E58" s="211">
        <f>+G119</f>
        <v>74.953520569999981</v>
      </c>
      <c r="F58" s="138">
        <f t="shared" si="5"/>
        <v>107.63809280999999</v>
      </c>
      <c r="G58" s="139">
        <f t="shared" si="6"/>
        <v>3.0985532268972937E-2</v>
      </c>
      <c r="H58" s="18"/>
      <c r="I58" s="136" t="s">
        <v>32</v>
      </c>
      <c r="J58" s="137"/>
      <c r="K58" s="225">
        <f>+K80+K107</f>
        <v>0</v>
      </c>
      <c r="L58" s="144">
        <f t="shared" si="7"/>
        <v>0</v>
      </c>
      <c r="M58" s="225">
        <f>+M80+M107</f>
        <v>0</v>
      </c>
      <c r="N58" s="144">
        <f t="shared" si="8"/>
        <v>0</v>
      </c>
      <c r="O58" s="39"/>
    </row>
    <row r="59" spans="2:15" x14ac:dyDescent="0.25">
      <c r="B59" s="111"/>
      <c r="C59" s="269" t="s">
        <v>16</v>
      </c>
      <c r="D59" s="269"/>
      <c r="E59" s="269"/>
      <c r="F59" s="269"/>
      <c r="G59" s="269"/>
      <c r="H59" s="18"/>
      <c r="I59" s="134" t="s">
        <v>34</v>
      </c>
      <c r="J59" s="135"/>
      <c r="K59" s="225">
        <f>+K81+K108</f>
        <v>0</v>
      </c>
      <c r="L59" s="144">
        <f t="shared" si="7"/>
        <v>0</v>
      </c>
      <c r="M59" s="225">
        <f>+M81+M108</f>
        <v>4.6461250000000009E-2</v>
      </c>
      <c r="N59" s="144">
        <f t="shared" si="8"/>
        <v>4.9537208833386149E-4</v>
      </c>
      <c r="O59" s="39"/>
    </row>
    <row r="60" spans="2:15" x14ac:dyDescent="0.25">
      <c r="B60" s="111"/>
      <c r="C60" s="222"/>
      <c r="D60" s="222"/>
      <c r="E60" s="222"/>
      <c r="F60" s="222"/>
      <c r="G60" s="222"/>
      <c r="H60" s="18"/>
      <c r="I60" s="107" t="s">
        <v>36</v>
      </c>
      <c r="J60" s="63"/>
      <c r="K60" s="225">
        <f>+K82+K109</f>
        <v>4.6410699999999997E-3</v>
      </c>
      <c r="L60" s="144">
        <f t="shared" si="7"/>
        <v>4.981903418076864E-5</v>
      </c>
      <c r="M60" s="225">
        <f>+M82+M109</f>
        <v>4.0258999999999998E-4</v>
      </c>
      <c r="N60" s="144">
        <f t="shared" si="8"/>
        <v>4.2924339969830612E-6</v>
      </c>
      <c r="O60" s="39"/>
    </row>
    <row r="61" spans="2:15" x14ac:dyDescent="0.25">
      <c r="B61" s="111"/>
      <c r="C61" s="222"/>
      <c r="D61" s="222"/>
      <c r="E61" s="222"/>
      <c r="F61" s="222"/>
      <c r="G61" s="222"/>
      <c r="H61" s="18"/>
      <c r="I61" s="107" t="s">
        <v>40</v>
      </c>
      <c r="J61" s="63"/>
      <c r="K61" s="225">
        <f>+K84+K111</f>
        <v>93.153929269999992</v>
      </c>
      <c r="L61" s="144">
        <f t="shared" si="7"/>
        <v>0.99995018096581922</v>
      </c>
      <c r="M61" s="225">
        <f>+M84+M111</f>
        <v>93.743745469999993</v>
      </c>
      <c r="N61" s="144">
        <f t="shared" si="8"/>
        <v>0.99950033547766914</v>
      </c>
      <c r="O61" s="39"/>
    </row>
    <row r="62" spans="2:15" x14ac:dyDescent="0.25">
      <c r="B62" s="111"/>
      <c r="C62" s="222"/>
      <c r="D62" s="222"/>
      <c r="E62" s="222"/>
      <c r="F62" s="222"/>
      <c r="G62" s="222"/>
      <c r="H62" s="18"/>
      <c r="I62" s="107" t="s">
        <v>38</v>
      </c>
      <c r="J62" s="63"/>
      <c r="K62" s="226">
        <f>+K83+K110</f>
        <v>0</v>
      </c>
      <c r="L62" s="72">
        <f t="shared" si="7"/>
        <v>0</v>
      </c>
      <c r="M62" s="226">
        <f>+M83+M110</f>
        <v>0</v>
      </c>
      <c r="N62" s="72">
        <f t="shared" si="8"/>
        <v>0</v>
      </c>
      <c r="O62" s="39"/>
    </row>
    <row r="63" spans="2:15" x14ac:dyDescent="0.25">
      <c r="B63" s="111"/>
      <c r="C63" s="222"/>
      <c r="D63" s="222"/>
      <c r="E63" s="222"/>
      <c r="F63" s="222"/>
      <c r="G63" s="222"/>
      <c r="H63" s="18"/>
      <c r="I63" s="133" t="s">
        <v>3</v>
      </c>
      <c r="J63" s="74"/>
      <c r="K63" s="145">
        <f>SUM(K57:K62)</f>
        <v>93.158570339999997</v>
      </c>
      <c r="L63" s="146">
        <f t="shared" si="7"/>
        <v>1</v>
      </c>
      <c r="M63" s="145">
        <f>SUM(M57:M62)</f>
        <v>93.790609309999994</v>
      </c>
      <c r="N63" s="146">
        <f t="shared" si="8"/>
        <v>1</v>
      </c>
      <c r="O63" s="39"/>
    </row>
    <row r="64" spans="2:15" x14ac:dyDescent="0.25">
      <c r="B64" s="111"/>
      <c r="C64" s="222"/>
      <c r="D64" s="222"/>
      <c r="E64" s="222"/>
      <c r="F64" s="222"/>
      <c r="G64" s="222"/>
      <c r="H64" s="10"/>
      <c r="I64" s="269" t="s">
        <v>61</v>
      </c>
      <c r="J64" s="269"/>
      <c r="K64" s="269"/>
      <c r="L64" s="269"/>
      <c r="M64" s="269"/>
      <c r="N64" s="269"/>
      <c r="O64" s="39"/>
    </row>
    <row r="65" spans="2:15" x14ac:dyDescent="0.25">
      <c r="B65" s="111"/>
      <c r="C65" s="222"/>
      <c r="D65" s="222"/>
      <c r="E65" s="222"/>
      <c r="F65" s="222"/>
      <c r="G65" s="222"/>
      <c r="H65" s="18"/>
      <c r="I65" s="18"/>
      <c r="J65" s="18"/>
      <c r="K65" s="18"/>
      <c r="L65" s="35"/>
      <c r="M65" s="35"/>
      <c r="N65" s="35"/>
      <c r="O65" s="39"/>
    </row>
    <row r="66" spans="2:15" x14ac:dyDescent="0.25">
      <c r="B66" s="113"/>
      <c r="C66" s="114"/>
      <c r="D66" s="114"/>
      <c r="E66" s="114"/>
      <c r="F66" s="114"/>
      <c r="G66" s="114"/>
      <c r="H66" s="115"/>
      <c r="I66" s="115"/>
      <c r="J66" s="115"/>
      <c r="K66" s="115"/>
      <c r="L66" s="41"/>
      <c r="M66" s="41"/>
      <c r="N66" s="41"/>
      <c r="O66" s="42"/>
    </row>
    <row r="67" spans="2:15" x14ac:dyDescent="0.25">
      <c r="B67" s="112"/>
      <c r="C67" s="112"/>
      <c r="D67" s="112"/>
      <c r="E67" s="112"/>
      <c r="F67" s="112"/>
      <c r="G67" s="112"/>
      <c r="H67" s="116"/>
      <c r="I67" s="116"/>
      <c r="J67" s="116"/>
      <c r="K67" s="116"/>
      <c r="L67" s="35"/>
      <c r="M67" s="35"/>
      <c r="N67" s="35"/>
      <c r="O67" s="35"/>
    </row>
    <row r="68" spans="2:15" x14ac:dyDescent="0.25">
      <c r="B68" s="112"/>
      <c r="C68" s="112"/>
      <c r="D68" s="112"/>
      <c r="E68" s="112"/>
      <c r="F68" s="112"/>
      <c r="G68" s="112"/>
      <c r="H68" s="116"/>
      <c r="I68" s="116"/>
      <c r="J68" s="116"/>
      <c r="K68" s="116"/>
      <c r="L68" s="35"/>
      <c r="M68" s="35"/>
      <c r="N68" s="35"/>
      <c r="O68" s="35"/>
    </row>
    <row r="69" spans="2:15" x14ac:dyDescent="0.25">
      <c r="B69" s="152" t="s">
        <v>64</v>
      </c>
      <c r="C69" s="153"/>
      <c r="D69" s="153"/>
      <c r="E69" s="153"/>
      <c r="F69" s="153"/>
      <c r="G69" s="153"/>
      <c r="H69" s="110"/>
      <c r="I69" s="110"/>
      <c r="J69" s="110"/>
      <c r="K69" s="110"/>
      <c r="L69" s="117"/>
      <c r="M69" s="117"/>
      <c r="N69" s="117"/>
      <c r="O69" s="118"/>
    </row>
    <row r="70" spans="2:15" x14ac:dyDescent="0.25">
      <c r="B70" s="149" t="s">
        <v>63</v>
      </c>
      <c r="C70" s="150"/>
      <c r="D70" s="150"/>
      <c r="E70" s="151"/>
      <c r="F70" s="151"/>
      <c r="G70" s="151"/>
      <c r="H70" s="116"/>
      <c r="I70" s="116"/>
      <c r="J70" s="116"/>
      <c r="K70" s="116"/>
      <c r="L70" s="35"/>
      <c r="M70" s="35"/>
      <c r="N70" s="35"/>
      <c r="O70" s="39"/>
    </row>
    <row r="71" spans="2:15" x14ac:dyDescent="0.25">
      <c r="B71" s="27" t="s">
        <v>17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9"/>
    </row>
    <row r="72" spans="2:15" x14ac:dyDescent="0.25">
      <c r="B72" s="105" t="s">
        <v>18</v>
      </c>
      <c r="C72" s="60"/>
      <c r="D72" s="61"/>
      <c r="E72" s="44">
        <v>2016</v>
      </c>
      <c r="F72" s="44" t="s">
        <v>19</v>
      </c>
      <c r="G72" s="44">
        <v>2017</v>
      </c>
      <c r="H72" s="44" t="s">
        <v>19</v>
      </c>
      <c r="I72" s="35"/>
      <c r="J72" s="44" t="s">
        <v>20</v>
      </c>
      <c r="K72" s="44">
        <v>2016</v>
      </c>
      <c r="L72" s="44" t="s">
        <v>19</v>
      </c>
      <c r="M72" s="44">
        <v>2017</v>
      </c>
      <c r="N72" s="44" t="s">
        <v>19</v>
      </c>
      <c r="O72" s="39"/>
    </row>
    <row r="73" spans="2:15" x14ac:dyDescent="0.25">
      <c r="B73" s="106" t="s">
        <v>21</v>
      </c>
      <c r="C73" s="62"/>
      <c r="D73" s="63"/>
      <c r="E73" s="154"/>
      <c r="F73" s="64" t="str">
        <f t="shared" ref="F73:F91" si="9">+IF(E73="","",+E73/E$92)</f>
        <v/>
      </c>
      <c r="G73" s="154"/>
      <c r="H73" s="64" t="str">
        <f t="shared" ref="H73:H91" si="10">+IF(G73="","",+G73/G$92)</f>
        <v/>
      </c>
      <c r="I73" s="35"/>
      <c r="J73" s="65" t="s">
        <v>22</v>
      </c>
      <c r="K73" s="66">
        <f>+SUM(E73:E81)</f>
        <v>28.987195099999997</v>
      </c>
      <c r="L73" s="59">
        <f>+K73/K75</f>
        <v>0.89904533516081853</v>
      </c>
      <c r="M73" s="66">
        <f>+SUM(G73:G81)</f>
        <v>29.08200424</v>
      </c>
      <c r="N73" s="59">
        <f>+M73/M75</f>
        <v>0.88977772223706475</v>
      </c>
      <c r="O73" s="39"/>
    </row>
    <row r="74" spans="2:15" x14ac:dyDescent="0.25">
      <c r="B74" s="106" t="s">
        <v>23</v>
      </c>
      <c r="C74" s="62"/>
      <c r="D74" s="63"/>
      <c r="E74" s="154"/>
      <c r="F74" s="64" t="str">
        <f t="shared" si="9"/>
        <v/>
      </c>
      <c r="G74" s="154"/>
      <c r="H74" s="64" t="str">
        <f t="shared" si="10"/>
        <v/>
      </c>
      <c r="I74" s="35"/>
      <c r="J74" s="58" t="s">
        <v>1</v>
      </c>
      <c r="K74" s="66">
        <f>+SUM(E82:E91)</f>
        <v>3.2549999999999999</v>
      </c>
      <c r="L74" s="59">
        <f>+K74/K75</f>
        <v>0.1009546648391815</v>
      </c>
      <c r="M74" s="66">
        <f>+SUM(G82:G91)</f>
        <v>3.6025680000000002</v>
      </c>
      <c r="N74" s="59">
        <f>+M74/M75</f>
        <v>0.11022227776293517</v>
      </c>
      <c r="O74" s="39"/>
    </row>
    <row r="75" spans="2:15" x14ac:dyDescent="0.25">
      <c r="B75" s="106" t="s">
        <v>24</v>
      </c>
      <c r="C75" s="62"/>
      <c r="D75" s="63"/>
      <c r="E75" s="154"/>
      <c r="F75" s="64" t="str">
        <f t="shared" si="9"/>
        <v/>
      </c>
      <c r="G75" s="154"/>
      <c r="H75" s="64" t="str">
        <f t="shared" si="10"/>
        <v/>
      </c>
      <c r="I75" s="35"/>
      <c r="J75" s="67" t="s">
        <v>3</v>
      </c>
      <c r="K75" s="68">
        <f>SUM(K73:K74)</f>
        <v>32.242195099999996</v>
      </c>
      <c r="L75" s="69">
        <f>+L74+L73</f>
        <v>1</v>
      </c>
      <c r="M75" s="68">
        <f>SUM(M73:M74)</f>
        <v>32.684572240000001</v>
      </c>
      <c r="N75" s="69">
        <f>+N74+N73</f>
        <v>0.99999999999999989</v>
      </c>
      <c r="O75" s="39"/>
    </row>
    <row r="76" spans="2:15" x14ac:dyDescent="0.25">
      <c r="B76" s="106" t="s">
        <v>25</v>
      </c>
      <c r="C76" s="62"/>
      <c r="D76" s="63"/>
      <c r="E76" s="154"/>
      <c r="F76" s="64" t="str">
        <f t="shared" si="9"/>
        <v/>
      </c>
      <c r="G76" s="154">
        <v>1.161531E-2</v>
      </c>
      <c r="H76" s="64">
        <f t="shared" si="10"/>
        <v>3.5537592215402968E-4</v>
      </c>
      <c r="I76" s="35"/>
      <c r="J76" s="35"/>
      <c r="K76" s="35"/>
      <c r="L76" s="35"/>
      <c r="M76" s="35"/>
      <c r="N76" s="35"/>
      <c r="O76" s="39"/>
    </row>
    <row r="77" spans="2:15" x14ac:dyDescent="0.25">
      <c r="B77" s="106" t="s">
        <v>26</v>
      </c>
      <c r="C77" s="62"/>
      <c r="D77" s="63"/>
      <c r="E77" s="154">
        <v>1.1602699999999999E-3</v>
      </c>
      <c r="F77" s="64">
        <f t="shared" si="9"/>
        <v>3.5986073417191127E-5</v>
      </c>
      <c r="G77" s="154">
        <v>1.0065000000000001E-4</v>
      </c>
      <c r="H77" s="64">
        <f t="shared" si="10"/>
        <v>3.079434519165058E-6</v>
      </c>
      <c r="I77" s="35"/>
      <c r="J77" s="35"/>
      <c r="K77" s="112"/>
      <c r="L77" s="112"/>
      <c r="M77" s="35"/>
      <c r="N77" s="35"/>
      <c r="O77" s="39"/>
    </row>
    <row r="78" spans="2:15" x14ac:dyDescent="0.25">
      <c r="B78" s="106" t="s">
        <v>27</v>
      </c>
      <c r="C78" s="62"/>
      <c r="D78" s="63"/>
      <c r="E78" s="154"/>
      <c r="F78" s="64" t="str">
        <f t="shared" si="9"/>
        <v/>
      </c>
      <c r="G78" s="154"/>
      <c r="H78" s="64" t="str">
        <f t="shared" si="10"/>
        <v/>
      </c>
      <c r="I78" s="35"/>
      <c r="J78" s="70" t="s">
        <v>28</v>
      </c>
      <c r="K78" s="44">
        <v>2016</v>
      </c>
      <c r="L78" s="44" t="s">
        <v>19</v>
      </c>
      <c r="M78" s="44">
        <v>2017</v>
      </c>
      <c r="N78" s="44" t="s">
        <v>19</v>
      </c>
      <c r="O78" s="39"/>
    </row>
    <row r="79" spans="2:15" x14ac:dyDescent="0.25">
      <c r="B79" s="107" t="s">
        <v>29</v>
      </c>
      <c r="C79" s="62"/>
      <c r="D79" s="63"/>
      <c r="E79" s="154"/>
      <c r="F79" s="64" t="str">
        <f t="shared" si="9"/>
        <v/>
      </c>
      <c r="G79" s="154"/>
      <c r="H79" s="64" t="str">
        <f t="shared" si="10"/>
        <v/>
      </c>
      <c r="I79" s="35"/>
      <c r="J79" s="71" t="s">
        <v>30</v>
      </c>
      <c r="K79" s="66">
        <f>+E73+E74</f>
        <v>0</v>
      </c>
      <c r="L79" s="59">
        <f>+K79/K$85</f>
        <v>0</v>
      </c>
      <c r="M79" s="66">
        <f>+G73+G74</f>
        <v>0</v>
      </c>
      <c r="N79" s="59">
        <f t="shared" ref="N79:N85" si="11">+M79/M$85</f>
        <v>0</v>
      </c>
      <c r="O79" s="39"/>
    </row>
    <row r="80" spans="2:15" x14ac:dyDescent="0.25">
      <c r="B80" s="106" t="s">
        <v>31</v>
      </c>
      <c r="C80" s="62"/>
      <c r="D80" s="63"/>
      <c r="E80" s="154">
        <v>25.764943339999999</v>
      </c>
      <c r="F80" s="64">
        <f t="shared" si="9"/>
        <v>0.79910636543477775</v>
      </c>
      <c r="G80" s="154">
        <v>28.185546200000001</v>
      </c>
      <c r="H80" s="64">
        <f t="shared" si="10"/>
        <v>0.8623501630382665</v>
      </c>
      <c r="I80" s="35"/>
      <c r="J80" s="71" t="s">
        <v>32</v>
      </c>
      <c r="K80" s="66">
        <f>+E75</f>
        <v>0</v>
      </c>
      <c r="L80" s="59">
        <f t="shared" ref="L80:L85" si="12">+K80/K$85</f>
        <v>0</v>
      </c>
      <c r="M80" s="66">
        <f>+G75</f>
        <v>0</v>
      </c>
      <c r="N80" s="59">
        <f t="shared" si="11"/>
        <v>0</v>
      </c>
      <c r="O80" s="39"/>
    </row>
    <row r="81" spans="2:15" x14ac:dyDescent="0.25">
      <c r="B81" s="106" t="s">
        <v>33</v>
      </c>
      <c r="C81" s="62"/>
      <c r="D81" s="63"/>
      <c r="E81" s="154">
        <v>3.2210914900000001</v>
      </c>
      <c r="F81" s="64">
        <f t="shared" si="9"/>
        <v>9.9902983652623595E-2</v>
      </c>
      <c r="G81" s="154">
        <v>0.88474207999999999</v>
      </c>
      <c r="H81" s="64">
        <f t="shared" si="10"/>
        <v>2.7069103842125117E-2</v>
      </c>
      <c r="I81" s="35"/>
      <c r="J81" s="71" t="s">
        <v>34</v>
      </c>
      <c r="K81" s="66">
        <f>+E76</f>
        <v>0</v>
      </c>
      <c r="L81" s="59">
        <f t="shared" si="12"/>
        <v>0</v>
      </c>
      <c r="M81" s="66">
        <f>+G76</f>
        <v>1.161531E-2</v>
      </c>
      <c r="N81" s="59">
        <f t="shared" si="11"/>
        <v>3.9939853884018279E-4</v>
      </c>
      <c r="O81" s="39"/>
    </row>
    <row r="82" spans="2:15" x14ac:dyDescent="0.25">
      <c r="B82" s="106" t="s">
        <v>35</v>
      </c>
      <c r="C82" s="62"/>
      <c r="D82" s="63"/>
      <c r="E82" s="154"/>
      <c r="F82" s="64" t="str">
        <f t="shared" si="9"/>
        <v/>
      </c>
      <c r="G82" s="154"/>
      <c r="H82" s="64" t="str">
        <f t="shared" si="10"/>
        <v/>
      </c>
      <c r="I82" s="35"/>
      <c r="J82" s="71" t="s">
        <v>36</v>
      </c>
      <c r="K82" s="66">
        <f>+E77+E78</f>
        <v>1.1602699999999999E-3</v>
      </c>
      <c r="L82" s="59">
        <f t="shared" si="12"/>
        <v>4.0026984190684942E-5</v>
      </c>
      <c r="M82" s="66">
        <f>+G77+G78</f>
        <v>1.0065000000000001E-4</v>
      </c>
      <c r="N82" s="59">
        <f t="shared" si="11"/>
        <v>3.4609031471621851E-6</v>
      </c>
      <c r="O82" s="39"/>
    </row>
    <row r="83" spans="2:15" x14ac:dyDescent="0.25">
      <c r="B83" s="106" t="s">
        <v>37</v>
      </c>
      <c r="C83" s="62"/>
      <c r="D83" s="63"/>
      <c r="E83" s="154"/>
      <c r="F83" s="64" t="str">
        <f t="shared" si="9"/>
        <v/>
      </c>
      <c r="G83" s="154"/>
      <c r="H83" s="64" t="str">
        <f t="shared" si="10"/>
        <v/>
      </c>
      <c r="I83" s="35"/>
      <c r="J83" s="72" t="s">
        <v>38</v>
      </c>
      <c r="K83" s="66">
        <f>+E79</f>
        <v>0</v>
      </c>
      <c r="L83" s="59">
        <f t="shared" si="12"/>
        <v>0</v>
      </c>
      <c r="M83" s="66">
        <f>+G79</f>
        <v>0</v>
      </c>
      <c r="N83" s="59">
        <f t="shared" si="11"/>
        <v>0</v>
      </c>
      <c r="O83" s="39"/>
    </row>
    <row r="84" spans="2:15" x14ac:dyDescent="0.25">
      <c r="B84" s="107" t="s">
        <v>39</v>
      </c>
      <c r="C84" s="62"/>
      <c r="D84" s="63"/>
      <c r="E84" s="154"/>
      <c r="F84" s="64" t="str">
        <f t="shared" si="9"/>
        <v/>
      </c>
      <c r="G84" s="154"/>
      <c r="H84" s="64" t="str">
        <f t="shared" si="10"/>
        <v/>
      </c>
      <c r="I84" s="35"/>
      <c r="J84" s="71" t="s">
        <v>40</v>
      </c>
      <c r="K84" s="66">
        <f>+E80+E81</f>
        <v>28.986034829999998</v>
      </c>
      <c r="L84" s="59">
        <f t="shared" si="12"/>
        <v>0.9999599730158093</v>
      </c>
      <c r="M84" s="66">
        <f>+G80+G81</f>
        <v>29.07028828</v>
      </c>
      <c r="N84" s="59">
        <f t="shared" si="11"/>
        <v>0.99959714055801263</v>
      </c>
      <c r="O84" s="39"/>
    </row>
    <row r="85" spans="2:15" x14ac:dyDescent="0.25">
      <c r="B85" s="107" t="s">
        <v>41</v>
      </c>
      <c r="C85" s="62"/>
      <c r="D85" s="63"/>
      <c r="E85" s="154"/>
      <c r="F85" s="64" t="str">
        <f t="shared" si="9"/>
        <v/>
      </c>
      <c r="G85" s="154"/>
      <c r="H85" s="64" t="str">
        <f t="shared" si="10"/>
        <v/>
      </c>
      <c r="I85" s="35"/>
      <c r="J85" s="67" t="s">
        <v>3</v>
      </c>
      <c r="K85" s="68">
        <f>SUM(K79:K84)</f>
        <v>28.987195099999997</v>
      </c>
      <c r="L85" s="69">
        <f t="shared" si="12"/>
        <v>1</v>
      </c>
      <c r="M85" s="68">
        <f>SUM(M79:M84)</f>
        <v>29.08200424</v>
      </c>
      <c r="N85" s="69">
        <f t="shared" si="11"/>
        <v>1</v>
      </c>
      <c r="O85" s="39"/>
    </row>
    <row r="86" spans="2:15" x14ac:dyDescent="0.25">
      <c r="B86" s="106" t="s">
        <v>42</v>
      </c>
      <c r="C86" s="62"/>
      <c r="D86" s="63"/>
      <c r="E86" s="154"/>
      <c r="F86" s="64" t="str">
        <f t="shared" si="9"/>
        <v/>
      </c>
      <c r="G86" s="154"/>
      <c r="H86" s="64" t="str">
        <f t="shared" si="10"/>
        <v/>
      </c>
      <c r="I86" s="35"/>
      <c r="J86" s="35"/>
      <c r="K86" s="35"/>
      <c r="L86" s="35"/>
      <c r="M86" s="35"/>
      <c r="N86" s="35"/>
      <c r="O86" s="39"/>
    </row>
    <row r="87" spans="2:15" x14ac:dyDescent="0.25">
      <c r="B87" s="106" t="s">
        <v>43</v>
      </c>
      <c r="C87" s="62"/>
      <c r="D87" s="63"/>
      <c r="E87" s="154"/>
      <c r="F87" s="64" t="str">
        <f t="shared" si="9"/>
        <v/>
      </c>
      <c r="G87" s="154"/>
      <c r="H87" s="64" t="str">
        <f t="shared" si="10"/>
        <v/>
      </c>
      <c r="I87" s="35"/>
      <c r="J87" s="35"/>
      <c r="K87" s="35"/>
      <c r="L87" s="35"/>
      <c r="M87" s="35"/>
      <c r="N87" s="35"/>
      <c r="O87" s="39"/>
    </row>
    <row r="88" spans="2:15" x14ac:dyDescent="0.25">
      <c r="B88" s="106" t="s">
        <v>44</v>
      </c>
      <c r="C88" s="62"/>
      <c r="D88" s="63"/>
      <c r="E88" s="154">
        <v>3.2549999999999999</v>
      </c>
      <c r="F88" s="64">
        <f t="shared" si="9"/>
        <v>0.1009546648391815</v>
      </c>
      <c r="G88" s="154">
        <v>3.6025680000000002</v>
      </c>
      <c r="H88" s="64">
        <f t="shared" si="10"/>
        <v>0.11022227776293517</v>
      </c>
      <c r="I88" s="35"/>
      <c r="J88" s="35"/>
      <c r="K88" s="35"/>
      <c r="L88" s="35"/>
      <c r="M88" s="35"/>
      <c r="N88" s="35"/>
      <c r="O88" s="39"/>
    </row>
    <row r="89" spans="2:15" x14ac:dyDescent="0.25">
      <c r="B89" s="106" t="s">
        <v>45</v>
      </c>
      <c r="C89" s="62"/>
      <c r="D89" s="63"/>
      <c r="E89" s="154"/>
      <c r="F89" s="64" t="str">
        <f t="shared" si="9"/>
        <v/>
      </c>
      <c r="G89" s="154"/>
      <c r="H89" s="64" t="str">
        <f t="shared" si="10"/>
        <v/>
      </c>
      <c r="I89" s="35"/>
      <c r="J89" s="35"/>
      <c r="K89" s="35"/>
      <c r="L89" s="35"/>
      <c r="M89" s="35"/>
      <c r="N89" s="35"/>
      <c r="O89" s="39"/>
    </row>
    <row r="90" spans="2:15" x14ac:dyDescent="0.25">
      <c r="B90" s="106" t="s">
        <v>46</v>
      </c>
      <c r="C90" s="62"/>
      <c r="D90" s="63"/>
      <c r="E90" s="154"/>
      <c r="F90" s="64" t="str">
        <f t="shared" si="9"/>
        <v/>
      </c>
      <c r="G90" s="154"/>
      <c r="H90" s="64" t="str">
        <f t="shared" si="10"/>
        <v/>
      </c>
      <c r="I90" s="35"/>
      <c r="J90" s="35"/>
      <c r="K90" s="35"/>
      <c r="L90" s="35"/>
      <c r="M90" s="35"/>
      <c r="N90" s="35"/>
      <c r="O90" s="39"/>
    </row>
    <row r="91" spans="2:15" x14ac:dyDescent="0.25">
      <c r="B91" s="106" t="s">
        <v>47</v>
      </c>
      <c r="C91" s="62"/>
      <c r="D91" s="63"/>
      <c r="E91" s="154"/>
      <c r="F91" s="64" t="str">
        <f t="shared" si="9"/>
        <v/>
      </c>
      <c r="G91" s="154"/>
      <c r="H91" s="64" t="str">
        <f t="shared" si="10"/>
        <v/>
      </c>
      <c r="I91" s="35"/>
      <c r="J91" s="35"/>
      <c r="K91" s="35"/>
      <c r="L91" s="35"/>
      <c r="M91" s="35"/>
      <c r="N91" s="35"/>
      <c r="O91" s="39"/>
    </row>
    <row r="92" spans="2:15" x14ac:dyDescent="0.25">
      <c r="B92" s="108" t="s">
        <v>48</v>
      </c>
      <c r="C92" s="73"/>
      <c r="D92" s="74"/>
      <c r="E92" s="68">
        <f>SUM(E73:E91)</f>
        <v>32.242195099999996</v>
      </c>
      <c r="F92" s="75">
        <f>SUM(F73:F91)</f>
        <v>1</v>
      </c>
      <c r="G92" s="132">
        <f>SUM(G73:G91)</f>
        <v>32.684572240000001</v>
      </c>
      <c r="H92" s="75">
        <f>SUM(H73:H91)</f>
        <v>1</v>
      </c>
      <c r="I92" s="35"/>
      <c r="J92" s="35"/>
      <c r="K92" s="35"/>
      <c r="L92" s="35"/>
      <c r="M92" s="35"/>
      <c r="N92" s="35"/>
      <c r="O92" s="39"/>
    </row>
    <row r="93" spans="2:15" x14ac:dyDescent="0.25">
      <c r="B93" s="268" t="s">
        <v>59</v>
      </c>
      <c r="C93" s="269"/>
      <c r="D93" s="269"/>
      <c r="E93" s="269"/>
      <c r="F93" s="269"/>
      <c r="G93" s="269"/>
      <c r="H93" s="269"/>
      <c r="I93" s="35"/>
      <c r="J93" s="35"/>
      <c r="K93" s="35"/>
      <c r="L93" s="35"/>
      <c r="M93" s="35"/>
      <c r="N93" s="35"/>
      <c r="O93" s="39"/>
    </row>
    <row r="94" spans="2:15" x14ac:dyDescent="0.25">
      <c r="B94" s="38"/>
      <c r="C94" s="119"/>
      <c r="D94" s="119"/>
      <c r="E94" s="119"/>
      <c r="F94" s="119"/>
      <c r="G94" s="119"/>
      <c r="H94" s="35"/>
      <c r="I94" s="35"/>
      <c r="J94" s="35"/>
      <c r="K94" s="35"/>
      <c r="L94" s="35"/>
      <c r="M94" s="35"/>
      <c r="N94" s="35"/>
      <c r="O94" s="39"/>
    </row>
    <row r="95" spans="2:15" x14ac:dyDescent="0.25">
      <c r="B95" s="38"/>
      <c r="C95" s="119"/>
      <c r="D95" s="119"/>
      <c r="E95" s="119"/>
      <c r="F95" s="119"/>
      <c r="G95" s="119"/>
      <c r="H95" s="35"/>
      <c r="I95" s="35"/>
      <c r="J95" s="35"/>
      <c r="K95" s="35"/>
      <c r="L95" s="35"/>
      <c r="M95" s="35"/>
      <c r="N95" s="35"/>
      <c r="O95" s="39"/>
    </row>
    <row r="96" spans="2:15" x14ac:dyDescent="0.25">
      <c r="B96" s="38"/>
      <c r="C96" s="119"/>
      <c r="D96" s="119"/>
      <c r="E96" s="119"/>
      <c r="F96" s="119"/>
      <c r="G96" s="119"/>
      <c r="H96" s="35"/>
      <c r="I96" s="35"/>
      <c r="J96" s="35"/>
      <c r="K96" s="35"/>
      <c r="L96" s="35"/>
      <c r="M96" s="35"/>
      <c r="N96" s="35"/>
      <c r="O96" s="39"/>
    </row>
    <row r="97" spans="2:15" x14ac:dyDescent="0.25">
      <c r="B97" s="148" t="s">
        <v>62</v>
      </c>
      <c r="C97" s="25"/>
      <c r="D97" s="25"/>
      <c r="E97" s="25"/>
      <c r="F97" s="25"/>
      <c r="G97" s="25"/>
      <c r="H97" s="35"/>
      <c r="I97" s="35"/>
      <c r="J97" s="35"/>
      <c r="K97" s="35"/>
      <c r="L97" s="35"/>
      <c r="M97" s="35"/>
      <c r="N97" s="35"/>
      <c r="O97" s="39"/>
    </row>
    <row r="98" spans="2:15" x14ac:dyDescent="0.25">
      <c r="B98" s="27" t="s">
        <v>17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9"/>
    </row>
    <row r="99" spans="2:15" x14ac:dyDescent="0.25">
      <c r="B99" s="105" t="s">
        <v>18</v>
      </c>
      <c r="C99" s="60"/>
      <c r="D99" s="61"/>
      <c r="E99" s="44">
        <v>2016</v>
      </c>
      <c r="F99" s="44" t="s">
        <v>19</v>
      </c>
      <c r="G99" s="44">
        <v>2017</v>
      </c>
      <c r="H99" s="44" t="s">
        <v>19</v>
      </c>
      <c r="I99" s="120"/>
      <c r="J99" s="44" t="s">
        <v>20</v>
      </c>
      <c r="K99" s="44">
        <v>2016</v>
      </c>
      <c r="L99" s="44" t="s">
        <v>19</v>
      </c>
      <c r="M99" s="44">
        <v>2017</v>
      </c>
      <c r="N99" s="44" t="s">
        <v>19</v>
      </c>
      <c r="O99" s="121"/>
    </row>
    <row r="100" spans="2:15" x14ac:dyDescent="0.25">
      <c r="B100" s="106" t="s">
        <v>21</v>
      </c>
      <c r="C100" s="62"/>
      <c r="D100" s="63"/>
      <c r="E100" s="154"/>
      <c r="F100" s="64" t="str">
        <f>+IF(E100="","",+E100/E$119)</f>
        <v/>
      </c>
      <c r="G100" s="154"/>
      <c r="H100" s="64" t="str">
        <f>+IF(G100="","",+G100/G$119)</f>
        <v/>
      </c>
      <c r="I100" s="122"/>
      <c r="J100" s="65" t="s">
        <v>22</v>
      </c>
      <c r="K100" s="66">
        <f>+SUM(E100:E107)</f>
        <v>64.171375240000003</v>
      </c>
      <c r="L100" s="59">
        <f>+K100/K102</f>
        <v>0.88928165646806978</v>
      </c>
      <c r="M100" s="66">
        <f>+SUM(G100:G107)</f>
        <v>64.70860506999999</v>
      </c>
      <c r="N100" s="59">
        <f>+M100/M102</f>
        <v>0.86331642033502409</v>
      </c>
      <c r="O100" s="123"/>
    </row>
    <row r="101" spans="2:15" x14ac:dyDescent="0.25">
      <c r="B101" s="106" t="s">
        <v>23</v>
      </c>
      <c r="C101" s="62"/>
      <c r="D101" s="63"/>
      <c r="E101" s="154"/>
      <c r="F101" s="64" t="str">
        <f t="shared" ref="F101:H119" si="13">+IF(E101="","",+E101/E$119)</f>
        <v/>
      </c>
      <c r="G101" s="154"/>
      <c r="H101" s="64" t="str">
        <f t="shared" si="13"/>
        <v/>
      </c>
      <c r="I101" s="122"/>
      <c r="J101" s="58" t="s">
        <v>1</v>
      </c>
      <c r="K101" s="66">
        <f>+SUM(E108:E118)</f>
        <v>7.9895366299999999</v>
      </c>
      <c r="L101" s="59">
        <f>+K101/K102</f>
        <v>0.11071834353193019</v>
      </c>
      <c r="M101" s="66">
        <f>+SUM(G108:G118)</f>
        <v>10.244915499999999</v>
      </c>
      <c r="N101" s="59">
        <f>+M101/M102</f>
        <v>0.13668357966497582</v>
      </c>
      <c r="O101" s="123"/>
    </row>
    <row r="102" spans="2:15" x14ac:dyDescent="0.25">
      <c r="B102" s="106" t="s">
        <v>24</v>
      </c>
      <c r="C102" s="62"/>
      <c r="D102" s="63"/>
      <c r="E102" s="154"/>
      <c r="F102" s="64" t="str">
        <f t="shared" si="13"/>
        <v/>
      </c>
      <c r="G102" s="154"/>
      <c r="H102" s="64" t="str">
        <f t="shared" si="13"/>
        <v/>
      </c>
      <c r="I102" s="122"/>
      <c r="J102" s="67" t="s">
        <v>3</v>
      </c>
      <c r="K102" s="68">
        <f>SUM(K100:K101)</f>
        <v>72.160911870000007</v>
      </c>
      <c r="L102" s="69">
        <f>+L101+L100</f>
        <v>1</v>
      </c>
      <c r="M102" s="68">
        <f>SUM(M100:M101)</f>
        <v>74.953520569999995</v>
      </c>
      <c r="N102" s="69">
        <f>+N101+N100</f>
        <v>0.99999999999999989</v>
      </c>
      <c r="O102" s="123"/>
    </row>
    <row r="103" spans="2:15" x14ac:dyDescent="0.25">
      <c r="B103" s="106" t="s">
        <v>25</v>
      </c>
      <c r="C103" s="62"/>
      <c r="D103" s="63"/>
      <c r="E103" s="154"/>
      <c r="F103" s="64" t="str">
        <f t="shared" si="13"/>
        <v/>
      </c>
      <c r="G103" s="154">
        <v>3.4845940000000006E-2</v>
      </c>
      <c r="H103" s="64">
        <f t="shared" si="13"/>
        <v>4.6490064422600362E-4</v>
      </c>
      <c r="I103" s="122"/>
      <c r="J103" s="35"/>
      <c r="K103" s="35"/>
      <c r="L103" s="35"/>
      <c r="M103" s="35"/>
      <c r="N103" s="35"/>
      <c r="O103" s="123"/>
    </row>
    <row r="104" spans="2:15" x14ac:dyDescent="0.25">
      <c r="B104" s="106" t="s">
        <v>26</v>
      </c>
      <c r="C104" s="62"/>
      <c r="D104" s="63"/>
      <c r="E104" s="154">
        <v>3.4808E-3</v>
      </c>
      <c r="F104" s="64">
        <f t="shared" si="13"/>
        <v>4.8236640998533431E-5</v>
      </c>
      <c r="G104" s="154">
        <v>3.0194E-4</v>
      </c>
      <c r="H104" s="64">
        <f t="shared" si="13"/>
        <v>4.0283631469720577E-6</v>
      </c>
      <c r="I104" s="25"/>
      <c r="J104" s="35"/>
      <c r="K104" s="112"/>
      <c r="L104" s="112"/>
      <c r="M104" s="35"/>
      <c r="N104" s="35"/>
      <c r="O104" s="24"/>
    </row>
    <row r="105" spans="2:15" x14ac:dyDescent="0.25">
      <c r="B105" s="106" t="s">
        <v>27</v>
      </c>
      <c r="C105" s="62"/>
      <c r="D105" s="63"/>
      <c r="E105" s="154"/>
      <c r="F105" s="64" t="str">
        <f t="shared" si="13"/>
        <v/>
      </c>
      <c r="G105" s="154"/>
      <c r="H105" s="64" t="str">
        <f t="shared" si="13"/>
        <v/>
      </c>
      <c r="I105" s="35"/>
      <c r="J105" s="70" t="s">
        <v>28</v>
      </c>
      <c r="K105" s="44">
        <v>2016</v>
      </c>
      <c r="L105" s="44" t="s">
        <v>19</v>
      </c>
      <c r="M105" s="44">
        <v>2017</v>
      </c>
      <c r="N105" s="44" t="s">
        <v>19</v>
      </c>
      <c r="O105" s="39"/>
    </row>
    <row r="106" spans="2:15" x14ac:dyDescent="0.25">
      <c r="B106" s="106" t="s">
        <v>31</v>
      </c>
      <c r="C106" s="62"/>
      <c r="D106" s="63"/>
      <c r="E106" s="154">
        <v>55.148838240000003</v>
      </c>
      <c r="F106" s="64">
        <f t="shared" si="13"/>
        <v>0.76424807850754783</v>
      </c>
      <c r="G106" s="154">
        <v>62.19617933</v>
      </c>
      <c r="H106" s="64">
        <f t="shared" si="13"/>
        <v>0.82979663739629483</v>
      </c>
      <c r="I106" s="35"/>
      <c r="J106" s="71" t="s">
        <v>30</v>
      </c>
      <c r="K106" s="66">
        <f>+E100+E101</f>
        <v>0</v>
      </c>
      <c r="L106" s="59">
        <f t="shared" ref="L106:L107" si="14">+K106/K$112</f>
        <v>0</v>
      </c>
      <c r="M106" s="66">
        <f>+G100+G101</f>
        <v>0</v>
      </c>
      <c r="N106" s="59">
        <f t="shared" ref="N106" si="15">+M106/M$112</f>
        <v>0</v>
      </c>
      <c r="O106" s="39"/>
    </row>
    <row r="107" spans="2:15" x14ac:dyDescent="0.25">
      <c r="B107" s="106" t="s">
        <v>33</v>
      </c>
      <c r="C107" s="62"/>
      <c r="D107" s="63"/>
      <c r="E107" s="154">
        <v>9.0190561999999996</v>
      </c>
      <c r="F107" s="64">
        <f t="shared" si="13"/>
        <v>0.12498534131952342</v>
      </c>
      <c r="G107" s="154">
        <v>2.4772778600000001</v>
      </c>
      <c r="H107" s="64">
        <f t="shared" si="13"/>
        <v>3.305085393135658E-2</v>
      </c>
      <c r="I107" s="120"/>
      <c r="J107" s="71" t="s">
        <v>32</v>
      </c>
      <c r="K107" s="66">
        <f>+E102</f>
        <v>0</v>
      </c>
      <c r="L107" s="59">
        <f t="shared" si="14"/>
        <v>0</v>
      </c>
      <c r="M107" s="66">
        <f>+G102</f>
        <v>0</v>
      </c>
      <c r="N107" s="59">
        <f>+M107/M$112</f>
        <v>0</v>
      </c>
      <c r="O107" s="121"/>
    </row>
    <row r="108" spans="2:15" x14ac:dyDescent="0.25">
      <c r="B108" s="106" t="s">
        <v>65</v>
      </c>
      <c r="C108" s="62"/>
      <c r="D108" s="63"/>
      <c r="E108" s="154"/>
      <c r="F108" s="64" t="str">
        <f t="shared" si="13"/>
        <v/>
      </c>
      <c r="G108" s="154">
        <v>1.198653</v>
      </c>
      <c r="H108" s="64">
        <f t="shared" si="13"/>
        <v>1.5991950623327474E-2</v>
      </c>
      <c r="I108" s="116"/>
      <c r="J108" s="71" t="s">
        <v>34</v>
      </c>
      <c r="K108" s="66">
        <f>+E103</f>
        <v>0</v>
      </c>
      <c r="L108" s="59">
        <f>+K108/K$112</f>
        <v>0</v>
      </c>
      <c r="M108" s="66">
        <f>+G103</f>
        <v>3.4845940000000006E-2</v>
      </c>
      <c r="N108" s="59">
        <f t="shared" ref="N108:N112" si="16">+M108/M$112</f>
        <v>5.3850550421083291E-4</v>
      </c>
      <c r="O108" s="124"/>
    </row>
    <row r="109" spans="2:15" x14ac:dyDescent="0.25">
      <c r="B109" s="107" t="s">
        <v>39</v>
      </c>
      <c r="C109" s="62"/>
      <c r="D109" s="63"/>
      <c r="E109" s="154"/>
      <c r="F109" s="64" t="str">
        <f t="shared" si="13"/>
        <v/>
      </c>
      <c r="G109" s="154"/>
      <c r="H109" s="64" t="str">
        <f t="shared" si="13"/>
        <v/>
      </c>
      <c r="I109" s="116"/>
      <c r="J109" s="71" t="s">
        <v>36</v>
      </c>
      <c r="K109" s="66">
        <f>+E104+E105</f>
        <v>3.4808E-3</v>
      </c>
      <c r="L109" s="59">
        <f t="shared" ref="L109:L112" si="17">+K109/K$112</f>
        <v>5.4242253449951151E-5</v>
      </c>
      <c r="M109" s="66">
        <f>+G104+G105</f>
        <v>3.0194E-4</v>
      </c>
      <c r="N109" s="59">
        <f t="shared" si="16"/>
        <v>4.6661491106688144E-6</v>
      </c>
      <c r="O109" s="124"/>
    </row>
    <row r="110" spans="2:15" x14ac:dyDescent="0.25">
      <c r="B110" s="107" t="s">
        <v>41</v>
      </c>
      <c r="C110" s="62"/>
      <c r="D110" s="63"/>
      <c r="E110" s="154"/>
      <c r="F110" s="64" t="str">
        <f t="shared" si="13"/>
        <v/>
      </c>
      <c r="G110" s="154"/>
      <c r="H110" s="64" t="str">
        <f t="shared" si="13"/>
        <v/>
      </c>
      <c r="I110" s="116"/>
      <c r="J110" s="72" t="s">
        <v>38</v>
      </c>
      <c r="K110" s="66"/>
      <c r="L110" s="59">
        <f t="shared" si="17"/>
        <v>0</v>
      </c>
      <c r="M110" s="66"/>
      <c r="N110" s="59">
        <f t="shared" si="16"/>
        <v>0</v>
      </c>
      <c r="O110" s="124"/>
    </row>
    <row r="111" spans="2:15" x14ac:dyDescent="0.25">
      <c r="B111" s="106" t="s">
        <v>49</v>
      </c>
      <c r="C111" s="62"/>
      <c r="D111" s="63"/>
      <c r="E111" s="154"/>
      <c r="F111" s="64" t="str">
        <f t="shared" si="13"/>
        <v/>
      </c>
      <c r="G111" s="154"/>
      <c r="H111" s="64" t="str">
        <f t="shared" si="13"/>
        <v/>
      </c>
      <c r="I111" s="25"/>
      <c r="J111" s="71" t="s">
        <v>40</v>
      </c>
      <c r="K111" s="66">
        <f>+E107+E106</f>
        <v>64.167894439999998</v>
      </c>
      <c r="L111" s="59">
        <f t="shared" si="17"/>
        <v>0.99994575774654992</v>
      </c>
      <c r="M111" s="66">
        <f>+G107+G106</f>
        <v>64.673457189999993</v>
      </c>
      <c r="N111" s="59">
        <f t="shared" si="16"/>
        <v>0.99945682834667859</v>
      </c>
      <c r="O111" s="24"/>
    </row>
    <row r="112" spans="2:15" x14ac:dyDescent="0.25">
      <c r="B112" s="106" t="s">
        <v>43</v>
      </c>
      <c r="C112" s="62"/>
      <c r="D112" s="63"/>
      <c r="E112" s="154"/>
      <c r="F112" s="64" t="str">
        <f t="shared" si="13"/>
        <v/>
      </c>
      <c r="G112" s="154"/>
      <c r="H112" s="64" t="str">
        <f t="shared" si="13"/>
        <v/>
      </c>
      <c r="I112" s="35"/>
      <c r="J112" s="67" t="s">
        <v>3</v>
      </c>
      <c r="K112" s="68">
        <f>SUM(K106:K111)</f>
        <v>64.171375240000003</v>
      </c>
      <c r="L112" s="69">
        <f t="shared" si="17"/>
        <v>1</v>
      </c>
      <c r="M112" s="68">
        <f>SUM(M106:M111)</f>
        <v>64.70860506999999</v>
      </c>
      <c r="N112" s="69">
        <f t="shared" si="16"/>
        <v>1</v>
      </c>
      <c r="O112" s="125"/>
    </row>
    <row r="113" spans="2:15" x14ac:dyDescent="0.25">
      <c r="B113" s="107" t="s">
        <v>44</v>
      </c>
      <c r="C113" s="62"/>
      <c r="D113" s="63"/>
      <c r="E113" s="154"/>
      <c r="F113" s="64" t="str">
        <f t="shared" si="13"/>
        <v/>
      </c>
      <c r="G113" s="154"/>
      <c r="H113" s="64" t="str">
        <f t="shared" si="13"/>
        <v/>
      </c>
      <c r="I113" s="35"/>
      <c r="J113" s="35"/>
      <c r="K113" s="35"/>
      <c r="L113" s="35"/>
      <c r="M113" s="35"/>
      <c r="N113" s="35"/>
      <c r="O113" s="39"/>
    </row>
    <row r="114" spans="2:15" x14ac:dyDescent="0.25">
      <c r="B114" s="106" t="s">
        <v>50</v>
      </c>
      <c r="C114" s="62"/>
      <c r="D114" s="63"/>
      <c r="E114" s="154"/>
      <c r="F114" s="64" t="str">
        <f t="shared" si="13"/>
        <v/>
      </c>
      <c r="G114" s="154"/>
      <c r="H114" s="64" t="str">
        <f t="shared" si="13"/>
        <v/>
      </c>
      <c r="I114" s="35"/>
      <c r="J114" s="35"/>
      <c r="K114" s="35"/>
      <c r="L114" s="35"/>
      <c r="M114" s="35"/>
      <c r="N114" s="35"/>
      <c r="O114" s="39"/>
    </row>
    <row r="115" spans="2:15" x14ac:dyDescent="0.25">
      <c r="B115" s="106" t="s">
        <v>51</v>
      </c>
      <c r="C115" s="62"/>
      <c r="D115" s="63"/>
      <c r="E115" s="154">
        <v>6.9260679999999999</v>
      </c>
      <c r="F115" s="64">
        <f t="shared" si="13"/>
        <v>9.5980882454444499E-2</v>
      </c>
      <c r="G115" s="154">
        <v>7.4683919999999997</v>
      </c>
      <c r="H115" s="64">
        <f t="shared" si="13"/>
        <v>9.9640309663976093E-2</v>
      </c>
      <c r="I115" s="35"/>
      <c r="J115" s="35"/>
      <c r="K115" s="35"/>
      <c r="L115" s="35"/>
      <c r="M115" s="35"/>
      <c r="N115" s="35"/>
      <c r="O115" s="39"/>
    </row>
    <row r="116" spans="2:15" x14ac:dyDescent="0.25">
      <c r="B116" s="106" t="s">
        <v>45</v>
      </c>
      <c r="C116" s="62"/>
      <c r="D116" s="63"/>
      <c r="E116" s="154"/>
      <c r="F116" s="64" t="str">
        <f t="shared" si="13"/>
        <v/>
      </c>
      <c r="G116" s="154"/>
      <c r="H116" s="64" t="str">
        <f t="shared" si="13"/>
        <v/>
      </c>
      <c r="I116" s="35"/>
      <c r="J116" s="35"/>
      <c r="K116" s="35"/>
      <c r="L116" s="35"/>
      <c r="M116" s="35"/>
      <c r="N116" s="35"/>
      <c r="O116" s="39"/>
    </row>
    <row r="117" spans="2:15" x14ac:dyDescent="0.25">
      <c r="B117" s="106" t="s">
        <v>46</v>
      </c>
      <c r="C117" s="62"/>
      <c r="D117" s="63"/>
      <c r="E117" s="154">
        <v>1.0634686299999998</v>
      </c>
      <c r="F117" s="64">
        <f t="shared" si="13"/>
        <v>1.4737461077485685E-2</v>
      </c>
      <c r="G117" s="154">
        <v>1.5778705</v>
      </c>
      <c r="H117" s="64">
        <f t="shared" si="13"/>
        <v>2.1051319377672299E-2</v>
      </c>
      <c r="I117" s="35"/>
      <c r="J117" s="35"/>
      <c r="K117" s="35"/>
      <c r="L117" s="35"/>
      <c r="M117" s="35"/>
      <c r="N117" s="35"/>
      <c r="O117" s="39"/>
    </row>
    <row r="118" spans="2:15" x14ac:dyDescent="0.25">
      <c r="B118" s="106" t="s">
        <v>47</v>
      </c>
      <c r="C118" s="62"/>
      <c r="D118" s="63"/>
      <c r="E118" s="154"/>
      <c r="F118" s="64" t="str">
        <f t="shared" si="13"/>
        <v/>
      </c>
      <c r="G118" s="154"/>
      <c r="H118" s="64" t="str">
        <f t="shared" si="13"/>
        <v/>
      </c>
      <c r="I118" s="126"/>
      <c r="J118" s="35"/>
      <c r="K118" s="35"/>
      <c r="L118" s="35"/>
      <c r="M118" s="35"/>
      <c r="N118" s="35"/>
      <c r="O118" s="39"/>
    </row>
    <row r="119" spans="2:15" x14ac:dyDescent="0.25">
      <c r="B119" s="108" t="s">
        <v>48</v>
      </c>
      <c r="C119" s="73"/>
      <c r="D119" s="74"/>
      <c r="E119" s="68">
        <f>SUM(E100:E118)</f>
        <v>72.160911870000007</v>
      </c>
      <c r="F119" s="75">
        <f t="shared" si="13"/>
        <v>1</v>
      </c>
      <c r="G119" s="68">
        <f>SUM(G100:G118)</f>
        <v>74.953520569999981</v>
      </c>
      <c r="H119" s="75">
        <f t="shared" si="13"/>
        <v>1</v>
      </c>
      <c r="I119" s="127"/>
      <c r="J119" s="35"/>
      <c r="K119" s="35"/>
      <c r="L119" s="35"/>
      <c r="M119" s="35"/>
      <c r="N119" s="35"/>
      <c r="O119" s="39"/>
    </row>
    <row r="120" spans="2:15" x14ac:dyDescent="0.25">
      <c r="B120" s="268" t="s">
        <v>59</v>
      </c>
      <c r="C120" s="269"/>
      <c r="D120" s="269"/>
      <c r="E120" s="269"/>
      <c r="F120" s="269"/>
      <c r="G120" s="269"/>
      <c r="H120" s="269"/>
      <c r="I120" s="127"/>
      <c r="J120" s="35"/>
      <c r="K120" s="35"/>
      <c r="L120" s="35"/>
      <c r="M120" s="35"/>
      <c r="N120" s="35"/>
      <c r="O120" s="39"/>
    </row>
    <row r="121" spans="2:15" x14ac:dyDescent="0.25">
      <c r="B121" s="113"/>
      <c r="C121" s="128"/>
      <c r="D121" s="128"/>
      <c r="E121" s="128"/>
      <c r="F121" s="128"/>
      <c r="G121" s="129"/>
      <c r="H121" s="129"/>
      <c r="I121" s="129"/>
      <c r="J121" s="41"/>
      <c r="K121" s="41"/>
      <c r="L121" s="41"/>
      <c r="M121" s="41"/>
      <c r="N121" s="41"/>
      <c r="O121" s="42"/>
    </row>
    <row r="122" spans="2:15" x14ac:dyDescent="0.2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2:15" x14ac:dyDescent="0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2:15" x14ac:dyDescent="0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2:15" x14ac:dyDescent="0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2:15" x14ac:dyDescent="0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2:15" x14ac:dyDescent="0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2:15" x14ac:dyDescent="0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2:15" x14ac:dyDescent="0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2:15" x14ac:dyDescent="0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2:15" x14ac:dyDescent="0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2:15" x14ac:dyDescent="0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2:15" x14ac:dyDescent="0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2:15" x14ac:dyDescent="0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2:15" x14ac:dyDescent="0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2:15" x14ac:dyDescent="0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2:15" x14ac:dyDescent="0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2:15" x14ac:dyDescent="0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2:15" x14ac:dyDescent="0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2:15" x14ac:dyDescent="0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2:15" x14ac:dyDescent="0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2:15" x14ac:dyDescent="0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2:15" x14ac:dyDescent="0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2:15" x14ac:dyDescent="0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2:15" x14ac:dyDescent="0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2:15" x14ac:dyDescent="0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2:15" x14ac:dyDescent="0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2:15" x14ac:dyDescent="0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2:15" x14ac:dyDescent="0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2:15" x14ac:dyDescent="0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2:15" x14ac:dyDescent="0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2:15" x14ac:dyDescent="0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2:15" x14ac:dyDescent="0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2:15" x14ac:dyDescent="0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2:15" x14ac:dyDescent="0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2:15" x14ac:dyDescent="0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2:15" x14ac:dyDescent="0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2:15" x14ac:dyDescent="0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2:15" x14ac:dyDescent="0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2:15" x14ac:dyDescent="0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2:15" x14ac:dyDescent="0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</sheetData>
  <mergeCells count="24">
    <mergeCell ref="I64:N64"/>
    <mergeCell ref="B93:H93"/>
    <mergeCell ref="B120:H120"/>
    <mergeCell ref="E41:K41"/>
    <mergeCell ref="C48:G48"/>
    <mergeCell ref="I48:N48"/>
    <mergeCell ref="C49:G49"/>
    <mergeCell ref="I49:N49"/>
    <mergeCell ref="C59:G59"/>
    <mergeCell ref="D22:M22"/>
    <mergeCell ref="E27:K27"/>
    <mergeCell ref="E28:K28"/>
    <mergeCell ref="E29:E30"/>
    <mergeCell ref="F29:H29"/>
    <mergeCell ref="I29:K29"/>
    <mergeCell ref="B1:O2"/>
    <mergeCell ref="D8:L8"/>
    <mergeCell ref="D9:L9"/>
    <mergeCell ref="D10:D11"/>
    <mergeCell ref="E10:G10"/>
    <mergeCell ref="H10:J10"/>
    <mergeCell ref="K10:K11"/>
    <mergeCell ref="L10:L11"/>
    <mergeCell ref="M10:M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2018-07-09T15:06:51Z</dcterms:modified>
</cp:coreProperties>
</file>